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T:\TAS\Datasets\2036 ADS PCM\"/>
    </mc:Choice>
  </mc:AlternateContent>
  <xr:revisionPtr revIDLastSave="0" documentId="13_ncr:1_{90A45708-9F86-4A0A-B61D-9897793C53EB}" xr6:coauthVersionLast="47" xr6:coauthVersionMax="47" xr10:uidLastSave="{00000000-0000-0000-0000-000000000000}"/>
  <bookViews>
    <workbookView xWindow="38280" yWindow="-120" windowWidth="38640" windowHeight="21240" xr2:uid="{F8AC79F1-0D7E-4F65-9257-74412FBF386A}"/>
  </bookViews>
  <sheets>
    <sheet name="2036_Tasks" sheetId="21" r:id="rId1"/>
    <sheet name="2036_Schedule" sheetId="22" r:id="rId2"/>
    <sheet name="2036_PCDS_DecisionDiscussion" sheetId="20" r:id="rId3"/>
  </sheets>
  <definedNames>
    <definedName name="_xlnm._FilterDatabase" localSheetId="0" hidden="1">'2036_Tasks'!$A$3:$P$3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1" l="1"/>
  <c r="D9" i="21"/>
  <c r="D54" i="21"/>
  <c r="F5" i="21"/>
  <c r="F7" i="21"/>
  <c r="F8" i="21"/>
  <c r="F10" i="21"/>
  <c r="F11" i="21"/>
  <c r="F12" i="21"/>
  <c r="F13" i="21"/>
  <c r="F14" i="21"/>
  <c r="F15" i="21"/>
  <c r="F16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4" i="21"/>
  <c r="D47" i="21"/>
  <c r="E47" i="21" s="1"/>
  <c r="D48" i="21"/>
  <c r="D49" i="21"/>
  <c r="D50" i="21"/>
  <c r="D51" i="21"/>
  <c r="D52" i="21"/>
  <c r="D53" i="21"/>
  <c r="D46" i="21"/>
  <c r="E46" i="21" s="1"/>
  <c r="D40" i="21"/>
  <c r="D41" i="21"/>
  <c r="D42" i="21"/>
  <c r="D43" i="21"/>
  <c r="D44" i="21"/>
  <c r="D45" i="21"/>
  <c r="E45" i="21" s="1"/>
  <c r="D39" i="21"/>
  <c r="D18" i="21"/>
  <c r="D19" i="21"/>
  <c r="D20" i="21"/>
  <c r="D21" i="21"/>
  <c r="E21" i="21" s="1"/>
  <c r="D22" i="21"/>
  <c r="E22" i="21" s="1"/>
  <c r="D23" i="21"/>
  <c r="E23" i="21" s="1"/>
  <c r="D16" i="21"/>
  <c r="D36" i="21"/>
  <c r="D37" i="21"/>
  <c r="E37" i="21" s="1"/>
  <c r="D38" i="21"/>
  <c r="E38" i="21" s="1"/>
  <c r="E50" i="21"/>
  <c r="D35" i="21"/>
  <c r="E35" i="21" s="1"/>
  <c r="D31" i="21"/>
  <c r="D32" i="21"/>
  <c r="D33" i="21"/>
  <c r="E33" i="21" s="1"/>
  <c r="D34" i="21"/>
  <c r="E34" i="21" s="1"/>
  <c r="D30" i="21"/>
  <c r="D29" i="21"/>
  <c r="D28" i="21"/>
  <c r="D25" i="21"/>
  <c r="D26" i="21"/>
  <c r="D27" i="21"/>
  <c r="D24" i="21"/>
  <c r="D15" i="21"/>
  <c r="D13" i="21"/>
  <c r="E13" i="21" s="1"/>
  <c r="D14" i="21"/>
  <c r="D12" i="21"/>
  <c r="D5" i="21"/>
  <c r="E5" i="21" s="1"/>
  <c r="D6" i="21"/>
  <c r="D7" i="21"/>
  <c r="D8" i="21"/>
  <c r="E9" i="21"/>
  <c r="F9" i="21" s="1"/>
  <c r="D10" i="21"/>
  <c r="D11" i="21"/>
  <c r="E25" i="21"/>
  <c r="E49" i="21"/>
  <c r="D4" i="21"/>
  <c r="E4" i="21" s="1"/>
  <c r="D2" i="21"/>
  <c r="E10" i="21"/>
  <c r="E11" i="21"/>
  <c r="E41" i="21" l="1"/>
  <c r="E54" i="21"/>
  <c r="F54" i="21" s="1"/>
  <c r="E42" i="21"/>
  <c r="E30" i="21"/>
  <c r="E18" i="21"/>
  <c r="E6" i="21"/>
  <c r="F6" i="21" s="1"/>
  <c r="E26" i="21"/>
  <c r="E14" i="21"/>
  <c r="E44" i="21"/>
  <c r="E32" i="21"/>
  <c r="E20" i="21"/>
  <c r="E8" i="21"/>
  <c r="E43" i="21"/>
  <c r="E31" i="21"/>
  <c r="E19" i="21"/>
  <c r="E7" i="21"/>
  <c r="E53" i="21"/>
  <c r="E29" i="21"/>
  <c r="E17" i="21"/>
  <c r="F17" i="21" s="1"/>
  <c r="E52" i="21"/>
  <c r="E40" i="21"/>
  <c r="E28" i="21"/>
  <c r="E16" i="21"/>
  <c r="E51" i="21"/>
  <c r="E39" i="21"/>
  <c r="E27" i="21"/>
  <c r="E15" i="21"/>
  <c r="E48" i="21"/>
  <c r="E36" i="21"/>
  <c r="E24" i="21"/>
  <c r="E12" i="21"/>
  <c r="E2" i="21"/>
</calcChain>
</file>

<file path=xl/sharedStrings.xml><?xml version="1.0" encoding="utf-8"?>
<sst xmlns="http://schemas.openxmlformats.org/spreadsheetml/2006/main" count="249" uniqueCount="124">
  <si>
    <t>V1</t>
  </si>
  <si>
    <t>Phase Shifter Transformers - How to treat, and review</t>
  </si>
  <si>
    <t>FOR</t>
  </si>
  <si>
    <t>Path definitions/ratings - WECC Paths</t>
  </si>
  <si>
    <t>EPE and TEPC load and generation balance nomograms</t>
  </si>
  <si>
    <t>Wheeling Rates (from utility tariffs)</t>
  </si>
  <si>
    <t>V2</t>
  </si>
  <si>
    <t>Deflator/Inflator rates</t>
  </si>
  <si>
    <t>CO2 prices California</t>
  </si>
  <si>
    <t>CO2 prices Washington Oregon</t>
  </si>
  <si>
    <t>CO2 prices BC and Alberta</t>
  </si>
  <si>
    <t>Dispatch price for wind, solar, and hydro (Also called oportunity cost)</t>
  </si>
  <si>
    <t>Load-Following and Regulation reserve calculations</t>
  </si>
  <si>
    <t>PNNL</t>
  </si>
  <si>
    <t>Maintenance Schedule</t>
  </si>
  <si>
    <t>Notes</t>
  </si>
  <si>
    <t>Status</t>
  </si>
  <si>
    <t>Order</t>
  </si>
  <si>
    <t>Task</t>
  </si>
  <si>
    <t>Import Transmission from 2036 HS1 PF</t>
  </si>
  <si>
    <t>Review pumping loads</t>
  </si>
  <si>
    <t>Hydro Data - PNNL and Canada</t>
  </si>
  <si>
    <t>Weekly energy, min, max, etc.</t>
  </si>
  <si>
    <t>BC Hydro Data</t>
  </si>
  <si>
    <t>Energy Efficiency - CEC</t>
  </si>
  <si>
    <t>Electric Vehicles</t>
  </si>
  <si>
    <t>Electrification Loads</t>
  </si>
  <si>
    <t>Meet with APFTF on placed units and placement tool</t>
  </si>
  <si>
    <t>APFTF approve placement</t>
  </si>
  <si>
    <t>BTM</t>
  </si>
  <si>
    <t>BTM PV</t>
  </si>
  <si>
    <t>BTM Storage</t>
  </si>
  <si>
    <t>Methodology Area/County</t>
  </si>
  <si>
    <t>Hourly shapes</t>
  </si>
  <si>
    <t>Solar</t>
  </si>
  <si>
    <t>Wind</t>
  </si>
  <si>
    <t>Other</t>
  </si>
  <si>
    <t>Pump Storage - Review charge time duration, rates, etc</t>
  </si>
  <si>
    <t>Thermal Data</t>
  </si>
  <si>
    <t>Cycling Data (Start costs, other)</t>
  </si>
  <si>
    <t>Min up/down time</t>
  </si>
  <si>
    <t>Ramp Rates</t>
  </si>
  <si>
    <t>Heat rates</t>
  </si>
  <si>
    <t>VOM</t>
  </si>
  <si>
    <t>WECC/Non WECC Paths</t>
  </si>
  <si>
    <t>Nomograms</t>
  </si>
  <si>
    <t>Fuel Prices</t>
  </si>
  <si>
    <t>Natural Gas Prices</t>
  </si>
  <si>
    <t>Coal Prices</t>
  </si>
  <si>
    <t>Uranium Prices</t>
  </si>
  <si>
    <t>Other fuels Prices</t>
  </si>
  <si>
    <t>California Department of Finance</t>
  </si>
  <si>
    <t>CO2 Prices</t>
  </si>
  <si>
    <t>Draft runs of case</t>
  </si>
  <si>
    <t>Demand Response Shapes - Must have a full run</t>
  </si>
  <si>
    <t>ADS Case Review</t>
  </si>
  <si>
    <t>Create ADS PF</t>
  </si>
  <si>
    <t>Input Field</t>
  </si>
  <si>
    <t xml:space="preserve">Data available </t>
  </si>
  <si>
    <t>Data Source</t>
  </si>
  <si>
    <t>Month Start</t>
  </si>
  <si>
    <t>Month Finish</t>
  </si>
  <si>
    <t>Days from Start</t>
  </si>
  <si>
    <t>Weeks to Implement</t>
  </si>
  <si>
    <t>V1/V2?</t>
  </si>
  <si>
    <t>V1/V2</t>
  </si>
  <si>
    <t>Today</t>
  </si>
  <si>
    <t>CEC</t>
  </si>
  <si>
    <t>L&amp;R</t>
  </si>
  <si>
    <t>Develop Load Shapes from (2025L&amp;R)</t>
  </si>
  <si>
    <t>Compare 2025L&amp;R with 2024 L&amp;R resources</t>
  </si>
  <si>
    <t>Align L&amp;R resources with power flow (2025L&amp;R)</t>
  </si>
  <si>
    <t>Place new units from L&amp;R that were not in power flow (2025L&amp;R)</t>
  </si>
  <si>
    <t>NREL/PNNL</t>
  </si>
  <si>
    <t>L&amp;R/EIA</t>
  </si>
  <si>
    <t>Pump Storage - Review charge time duration, rates, etc Review assumptions</t>
  </si>
  <si>
    <t>Intertek, CEC, CEMS</t>
  </si>
  <si>
    <t>Intertek</t>
  </si>
  <si>
    <t>WECC Path Rating Catalog</t>
  </si>
  <si>
    <t>Area request</t>
  </si>
  <si>
    <t>OASIS OATI</t>
  </si>
  <si>
    <t>CEC IEPR</t>
  </si>
  <si>
    <t>California DOF Deflator</t>
  </si>
  <si>
    <t>Post 2036 ADS PCM V1</t>
  </si>
  <si>
    <t>Develop Load Shapes from (2026L&amp;R)</t>
  </si>
  <si>
    <t>Bring in L&amp;R Resources (2026L&amp;R)</t>
  </si>
  <si>
    <t>Align L&amp;R resources with power flow (2026L&amp;R)</t>
  </si>
  <si>
    <t>Place new units from L&amp;R that were not in power flow (2026L&amp;R)</t>
  </si>
  <si>
    <t>NERC GADS PC-gar</t>
  </si>
  <si>
    <t>EFORd</t>
  </si>
  <si>
    <t>LBNL</t>
  </si>
  <si>
    <t>Post 2036 ADS PCM V2</t>
  </si>
  <si>
    <t>Item</t>
  </si>
  <si>
    <t>Detail</t>
  </si>
  <si>
    <t>PCDS Decision</t>
  </si>
  <si>
    <t>List of things we need to accomplish</t>
  </si>
  <si>
    <t>Build year10, then year 20</t>
  </si>
  <si>
    <t>People</t>
  </si>
  <si>
    <t>ADS doenloads</t>
  </si>
  <si>
    <t>Survey</t>
  </si>
  <si>
    <t>Resource Modeling in PCM</t>
  </si>
  <si>
    <t xml:space="preserve">How to model resources: Keep all PF units, Keep only L&amp;R units? Which data from each(PF,L&amp;R,EIA), Pmax, location, comission/Retirement </t>
  </si>
  <si>
    <t xml:space="preserve">If not on list, exception process, RAC approval </t>
  </si>
  <si>
    <t>Year 20, in 2027</t>
  </si>
  <si>
    <t>confindeital request form</t>
  </si>
  <si>
    <t>PCDS decision/approval on placing units in L&amp;R, but not in PF. Approval of placment tool logic</t>
  </si>
  <si>
    <t>Internal sit down - what else do we need to accomplish, enhancements, documantation</t>
  </si>
  <si>
    <t xml:space="preserve">documentation, </t>
  </si>
  <si>
    <t>For focus group</t>
  </si>
  <si>
    <t>Review list of ADS Tasks</t>
  </si>
  <si>
    <t>Adding transmission projects</t>
  </si>
  <si>
    <t>Case by case basis</t>
  </si>
  <si>
    <t>Whos using this V3.1 ADS, is it too late.</t>
  </si>
  <si>
    <t>Create V1 case</t>
  </si>
  <si>
    <t>Yes</t>
  </si>
  <si>
    <t>Weather year</t>
  </si>
  <si>
    <t>2018 Bring up in future meetings</t>
  </si>
  <si>
    <t>Keeping in all PF units in PCM case</t>
  </si>
  <si>
    <t>ADS every year instead of V1, adjust PF schedule for earlier release of pf, Rename V1(Initital version)?</t>
  </si>
  <si>
    <t>Schedule survery</t>
  </si>
  <si>
    <t>LID - EIA Plant Code - EIA Unit Code -EIA Generator ID - Name….....EIA Generator ID or L&amp;R unit ID</t>
  </si>
  <si>
    <t>Enochs list of confidential request form</t>
  </si>
  <si>
    <t>ADS downloads</t>
  </si>
  <si>
    <t>Keep all pf units in PCM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</si>
</sst>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Palatino Linotype"/>
      <family val="2"/>
    </font>
    <font>
      <sz val="8"/>
      <name val="Palatino Linotype"/>
      <family val="2"/>
    </font>
    <font>
      <b/>
      <sz val="11"/>
      <color theme="1"/>
      <name val="Palatino Linotype"/>
      <family val="1"/>
    </font>
    <font>
      <b/>
      <sz val="28"/>
      <color theme="0"/>
      <name val="Palatino Linotype"/>
      <family val="1"/>
    </font>
    <font>
      <sz val="28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/>
    <xf numFmtId="0" fontId="0" fillId="3" borderId="0" xfId="0" applyFill="1"/>
    <xf numFmtId="1" fontId="0" fillId="0" borderId="0" xfId="0" applyNumberFormat="1"/>
    <xf numFmtId="1" fontId="0" fillId="3" borderId="0" xfId="0" applyNumberFormat="1" applyFill="1"/>
    <xf numFmtId="0" fontId="2" fillId="3" borderId="0" xfId="0" applyFont="1" applyFill="1"/>
    <xf numFmtId="164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0" fontId="2" fillId="4" borderId="0" xfId="0" applyFont="1" applyFill="1"/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5" borderId="0" xfId="0" applyFill="1"/>
    <xf numFmtId="0" fontId="2" fillId="5" borderId="0" xfId="0" applyFont="1" applyFill="1"/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6158222367361"/>
          <c:y val="4.00587544065805E-2"/>
          <c:w val="0.82092310765488263"/>
          <c:h val="0.9505405405405404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strRef>
              <c:f>'2036_Tasks'!$K$4:$K$54</c:f>
              <c:strCache>
                <c:ptCount val="51"/>
                <c:pt idx="0">
                  <c:v>Import Transmission from 2036 HS1 PF</c:v>
                </c:pt>
                <c:pt idx="1">
                  <c:v>Review pumping loads</c:v>
                </c:pt>
                <c:pt idx="2">
                  <c:v>Energy Efficiency - CEC</c:v>
                </c:pt>
                <c:pt idx="3">
                  <c:v>Hydro Data - PNNL and Canada</c:v>
                </c:pt>
                <c:pt idx="4">
                  <c:v>Develop Load Shapes from (2025L&amp;R)</c:v>
                </c:pt>
                <c:pt idx="5">
                  <c:v>Compare 2025L&amp;R with 2024 L&amp;R resources</c:v>
                </c:pt>
                <c:pt idx="6">
                  <c:v>Align L&amp;R resources with power flow (2025L&amp;R)</c:v>
                </c:pt>
                <c:pt idx="7">
                  <c:v>Place new units from L&amp;R that were not in power flow (2025L&amp;R)</c:v>
                </c:pt>
                <c:pt idx="8">
                  <c:v>BTM</c:v>
                </c:pt>
                <c:pt idx="9">
                  <c:v>Hourly shapes</c:v>
                </c:pt>
                <c:pt idx="10">
                  <c:v>Pump Storage - Review charge time duration, rates, etc Review assumptions</c:v>
                </c:pt>
                <c:pt idx="11">
                  <c:v>Thermal Data</c:v>
                </c:pt>
                <c:pt idx="12">
                  <c:v>VOM</c:v>
                </c:pt>
                <c:pt idx="13">
                  <c:v>Path definitions/ratings - WECC Paths</c:v>
                </c:pt>
                <c:pt idx="14">
                  <c:v>Nomograms</c:v>
                </c:pt>
                <c:pt idx="15">
                  <c:v>Wheeling Rates (from utility tariffs)</c:v>
                </c:pt>
                <c:pt idx="16">
                  <c:v>Fuel Prices</c:v>
                </c:pt>
                <c:pt idx="17">
                  <c:v>Deflator/Inflator rates</c:v>
                </c:pt>
                <c:pt idx="18">
                  <c:v>CO2 Prices</c:v>
                </c:pt>
                <c:pt idx="19">
                  <c:v>Dispatch price for wind, solar, and hydro (Also called oportunity cost)</c:v>
                </c:pt>
                <c:pt idx="20">
                  <c:v>Draft runs of case</c:v>
                </c:pt>
                <c:pt idx="21">
                  <c:v>Phase Shifter Transformers - How to treat, and review</c:v>
                </c:pt>
                <c:pt idx="22">
                  <c:v>Load-Following and Regulation reserve calculations</c:v>
                </c:pt>
                <c:pt idx="23">
                  <c:v>Maintenance Schedule</c:v>
                </c:pt>
                <c:pt idx="24">
                  <c:v>ADS Case Review</c:v>
                </c:pt>
                <c:pt idx="25">
                  <c:v>Post 2036 ADS PCM V1</c:v>
                </c:pt>
                <c:pt idx="26">
                  <c:v>Hydro Data - PNNL and Canada</c:v>
                </c:pt>
                <c:pt idx="27">
                  <c:v>Develop Load Shapes from (2026L&amp;R)</c:v>
                </c:pt>
                <c:pt idx="28">
                  <c:v>Bring in L&amp;R Resources (2026L&amp;R)</c:v>
                </c:pt>
                <c:pt idx="29">
                  <c:v>Align L&amp;R resources with power flow (2026L&amp;R)</c:v>
                </c:pt>
                <c:pt idx="30">
                  <c:v>Place new units from L&amp;R that were not in power flow (2026L&amp;R)</c:v>
                </c:pt>
                <c:pt idx="31">
                  <c:v>BTM</c:v>
                </c:pt>
                <c:pt idx="32">
                  <c:v>Hourly shapes</c:v>
                </c:pt>
                <c:pt idx="33">
                  <c:v>Pump Storage - Review charge time duration, rates, etc</c:v>
                </c:pt>
                <c:pt idx="34">
                  <c:v>Thermal Data</c:v>
                </c:pt>
                <c:pt idx="35">
                  <c:v>VOM</c:v>
                </c:pt>
                <c:pt idx="36">
                  <c:v>Path definitions/ratings - WECC Paths</c:v>
                </c:pt>
                <c:pt idx="37">
                  <c:v>Nomograms</c:v>
                </c:pt>
                <c:pt idx="38">
                  <c:v>Fuel Prices</c:v>
                </c:pt>
                <c:pt idx="39">
                  <c:v>Deflator/Inflator rates</c:v>
                </c:pt>
                <c:pt idx="40">
                  <c:v>CO2 Prices</c:v>
                </c:pt>
                <c:pt idx="41">
                  <c:v>Dispatch price for wind, solar, and hydro (Also called oportunity cost)</c:v>
                </c:pt>
                <c:pt idx="42">
                  <c:v>Draft runs of case</c:v>
                </c:pt>
                <c:pt idx="43">
                  <c:v>EFORd</c:v>
                </c:pt>
                <c:pt idx="44">
                  <c:v>Load-Following and Regulation reserve calculations</c:v>
                </c:pt>
                <c:pt idx="45">
                  <c:v>Demand Response Shapes - Must have a full run</c:v>
                </c:pt>
                <c:pt idx="46">
                  <c:v>Phase Shifter Transformers - How to treat, and review</c:v>
                </c:pt>
                <c:pt idx="47">
                  <c:v>Maintenance Schedule</c:v>
                </c:pt>
                <c:pt idx="48">
                  <c:v>ADS Case Review</c:v>
                </c:pt>
                <c:pt idx="49">
                  <c:v>Create ADS PF</c:v>
                </c:pt>
                <c:pt idx="50">
                  <c:v>Post 2036 ADS PCM V2</c:v>
                </c:pt>
              </c:strCache>
            </c:strRef>
          </c:cat>
          <c:val>
            <c:numRef>
              <c:f>'2036_Tasks'!$D$4:$D$54</c:f>
              <c:numCache>
                <c:formatCode>[$-409]mmmm\ d\,\ yyyy;@</c:formatCode>
                <c:ptCount val="51"/>
                <c:pt idx="0">
                  <c:v>45901</c:v>
                </c:pt>
                <c:pt idx="1">
                  <c:v>45901</c:v>
                </c:pt>
                <c:pt idx="2">
                  <c:v>45901</c:v>
                </c:pt>
                <c:pt idx="3">
                  <c:v>45901</c:v>
                </c:pt>
                <c:pt idx="4">
                  <c:v>45901</c:v>
                </c:pt>
                <c:pt idx="5">
                  <c:v>45870</c:v>
                </c:pt>
                <c:pt idx="6">
                  <c:v>45901</c:v>
                </c:pt>
                <c:pt idx="7">
                  <c:v>45901</c:v>
                </c:pt>
                <c:pt idx="8">
                  <c:v>45931</c:v>
                </c:pt>
                <c:pt idx="9">
                  <c:v>45931</c:v>
                </c:pt>
                <c:pt idx="10">
                  <c:v>45931</c:v>
                </c:pt>
                <c:pt idx="11">
                  <c:v>45931</c:v>
                </c:pt>
                <c:pt idx="12">
                  <c:v>45962</c:v>
                </c:pt>
                <c:pt idx="13">
                  <c:v>46037</c:v>
                </c:pt>
                <c:pt idx="14">
                  <c:v>45962</c:v>
                </c:pt>
                <c:pt idx="15">
                  <c:v>45962</c:v>
                </c:pt>
                <c:pt idx="16">
                  <c:v>45962</c:v>
                </c:pt>
                <c:pt idx="17">
                  <c:v>45962</c:v>
                </c:pt>
                <c:pt idx="18">
                  <c:v>45962</c:v>
                </c:pt>
                <c:pt idx="19">
                  <c:v>45962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46054</c:v>
                </c:pt>
                <c:pt idx="25">
                  <c:v>46074</c:v>
                </c:pt>
                <c:pt idx="26">
                  <c:v>46082</c:v>
                </c:pt>
                <c:pt idx="27">
                  <c:v>46082</c:v>
                </c:pt>
                <c:pt idx="28">
                  <c:v>46082</c:v>
                </c:pt>
                <c:pt idx="29">
                  <c:v>46082</c:v>
                </c:pt>
                <c:pt idx="30">
                  <c:v>46082</c:v>
                </c:pt>
                <c:pt idx="31">
                  <c:v>46113</c:v>
                </c:pt>
                <c:pt idx="32">
                  <c:v>46113</c:v>
                </c:pt>
                <c:pt idx="33">
                  <c:v>46113</c:v>
                </c:pt>
                <c:pt idx="34">
                  <c:v>46113</c:v>
                </c:pt>
                <c:pt idx="35">
                  <c:v>46143</c:v>
                </c:pt>
                <c:pt idx="36">
                  <c:v>46143</c:v>
                </c:pt>
                <c:pt idx="37">
                  <c:v>46143</c:v>
                </c:pt>
                <c:pt idx="38">
                  <c:v>46143</c:v>
                </c:pt>
                <c:pt idx="39">
                  <c:v>46143</c:v>
                </c:pt>
                <c:pt idx="40">
                  <c:v>46143</c:v>
                </c:pt>
                <c:pt idx="41">
                  <c:v>46143</c:v>
                </c:pt>
                <c:pt idx="42">
                  <c:v>46174</c:v>
                </c:pt>
                <c:pt idx="43">
                  <c:v>46174</c:v>
                </c:pt>
                <c:pt idx="44">
                  <c:v>46174</c:v>
                </c:pt>
                <c:pt idx="45">
                  <c:v>46174</c:v>
                </c:pt>
                <c:pt idx="46">
                  <c:v>46174</c:v>
                </c:pt>
                <c:pt idx="47">
                  <c:v>46174</c:v>
                </c:pt>
                <c:pt idx="48">
                  <c:v>46174</c:v>
                </c:pt>
                <c:pt idx="49">
                  <c:v>46174</c:v>
                </c:pt>
                <c:pt idx="50">
                  <c:v>46196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4F0-9023-955F19AD863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'2036_Tasks'!$K$4:$K$54</c:f>
              <c:strCache>
                <c:ptCount val="51"/>
                <c:pt idx="0">
                  <c:v>Import Transmission from 2036 HS1 PF</c:v>
                </c:pt>
                <c:pt idx="1">
                  <c:v>Review pumping loads</c:v>
                </c:pt>
                <c:pt idx="2">
                  <c:v>Energy Efficiency - CEC</c:v>
                </c:pt>
                <c:pt idx="3">
                  <c:v>Hydro Data - PNNL and Canada</c:v>
                </c:pt>
                <c:pt idx="4">
                  <c:v>Develop Load Shapes from (2025L&amp;R)</c:v>
                </c:pt>
                <c:pt idx="5">
                  <c:v>Compare 2025L&amp;R with 2024 L&amp;R resources</c:v>
                </c:pt>
                <c:pt idx="6">
                  <c:v>Align L&amp;R resources with power flow (2025L&amp;R)</c:v>
                </c:pt>
                <c:pt idx="7">
                  <c:v>Place new units from L&amp;R that were not in power flow (2025L&amp;R)</c:v>
                </c:pt>
                <c:pt idx="8">
                  <c:v>BTM</c:v>
                </c:pt>
                <c:pt idx="9">
                  <c:v>Hourly shapes</c:v>
                </c:pt>
                <c:pt idx="10">
                  <c:v>Pump Storage - Review charge time duration, rates, etc Review assumptions</c:v>
                </c:pt>
                <c:pt idx="11">
                  <c:v>Thermal Data</c:v>
                </c:pt>
                <c:pt idx="12">
                  <c:v>VOM</c:v>
                </c:pt>
                <c:pt idx="13">
                  <c:v>Path definitions/ratings - WECC Paths</c:v>
                </c:pt>
                <c:pt idx="14">
                  <c:v>Nomograms</c:v>
                </c:pt>
                <c:pt idx="15">
                  <c:v>Wheeling Rates (from utility tariffs)</c:v>
                </c:pt>
                <c:pt idx="16">
                  <c:v>Fuel Prices</c:v>
                </c:pt>
                <c:pt idx="17">
                  <c:v>Deflator/Inflator rates</c:v>
                </c:pt>
                <c:pt idx="18">
                  <c:v>CO2 Prices</c:v>
                </c:pt>
                <c:pt idx="19">
                  <c:v>Dispatch price for wind, solar, and hydro (Also called oportunity cost)</c:v>
                </c:pt>
                <c:pt idx="20">
                  <c:v>Draft runs of case</c:v>
                </c:pt>
                <c:pt idx="21">
                  <c:v>Phase Shifter Transformers - How to treat, and review</c:v>
                </c:pt>
                <c:pt idx="22">
                  <c:v>Load-Following and Regulation reserve calculations</c:v>
                </c:pt>
                <c:pt idx="23">
                  <c:v>Maintenance Schedule</c:v>
                </c:pt>
                <c:pt idx="24">
                  <c:v>ADS Case Review</c:v>
                </c:pt>
                <c:pt idx="25">
                  <c:v>Post 2036 ADS PCM V1</c:v>
                </c:pt>
                <c:pt idx="26">
                  <c:v>Hydro Data - PNNL and Canada</c:v>
                </c:pt>
                <c:pt idx="27">
                  <c:v>Develop Load Shapes from (2026L&amp;R)</c:v>
                </c:pt>
                <c:pt idx="28">
                  <c:v>Bring in L&amp;R Resources (2026L&amp;R)</c:v>
                </c:pt>
                <c:pt idx="29">
                  <c:v>Align L&amp;R resources with power flow (2026L&amp;R)</c:v>
                </c:pt>
                <c:pt idx="30">
                  <c:v>Place new units from L&amp;R that were not in power flow (2026L&amp;R)</c:v>
                </c:pt>
                <c:pt idx="31">
                  <c:v>BTM</c:v>
                </c:pt>
                <c:pt idx="32">
                  <c:v>Hourly shapes</c:v>
                </c:pt>
                <c:pt idx="33">
                  <c:v>Pump Storage - Review charge time duration, rates, etc</c:v>
                </c:pt>
                <c:pt idx="34">
                  <c:v>Thermal Data</c:v>
                </c:pt>
                <c:pt idx="35">
                  <c:v>VOM</c:v>
                </c:pt>
                <c:pt idx="36">
                  <c:v>Path definitions/ratings - WECC Paths</c:v>
                </c:pt>
                <c:pt idx="37">
                  <c:v>Nomograms</c:v>
                </c:pt>
                <c:pt idx="38">
                  <c:v>Fuel Prices</c:v>
                </c:pt>
                <c:pt idx="39">
                  <c:v>Deflator/Inflator rates</c:v>
                </c:pt>
                <c:pt idx="40">
                  <c:v>CO2 Prices</c:v>
                </c:pt>
                <c:pt idx="41">
                  <c:v>Dispatch price for wind, solar, and hydro (Also called oportunity cost)</c:v>
                </c:pt>
                <c:pt idx="42">
                  <c:v>Draft runs of case</c:v>
                </c:pt>
                <c:pt idx="43">
                  <c:v>EFORd</c:v>
                </c:pt>
                <c:pt idx="44">
                  <c:v>Load-Following and Regulation reserve calculations</c:v>
                </c:pt>
                <c:pt idx="45">
                  <c:v>Demand Response Shapes - Must have a full run</c:v>
                </c:pt>
                <c:pt idx="46">
                  <c:v>Phase Shifter Transformers - How to treat, and review</c:v>
                </c:pt>
                <c:pt idx="47">
                  <c:v>Maintenance Schedule</c:v>
                </c:pt>
                <c:pt idx="48">
                  <c:v>ADS Case Review</c:v>
                </c:pt>
                <c:pt idx="49">
                  <c:v>Create ADS PF</c:v>
                </c:pt>
                <c:pt idx="50">
                  <c:v>Post 2036 ADS PCM V2</c:v>
                </c:pt>
              </c:strCache>
            </c:strRef>
          </c:cat>
          <c:val>
            <c:numRef>
              <c:f>'2036_Tasks'!$F$4:$F$54</c:f>
              <c:numCache>
                <c:formatCode>0</c:formatCode>
                <c:ptCount val="51"/>
                <c:pt idx="0">
                  <c:v>7</c:v>
                </c:pt>
                <c:pt idx="1">
                  <c:v>14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28</c:v>
                </c:pt>
                <c:pt idx="9">
                  <c:v>14</c:v>
                </c:pt>
                <c:pt idx="10">
                  <c:v>14</c:v>
                </c:pt>
                <c:pt idx="11">
                  <c:v>28</c:v>
                </c:pt>
                <c:pt idx="12">
                  <c:v>14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28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28</c:v>
                </c:pt>
                <c:pt idx="25">
                  <c:v>7</c:v>
                </c:pt>
                <c:pt idx="26">
                  <c:v>28</c:v>
                </c:pt>
                <c:pt idx="27">
                  <c:v>28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28</c:v>
                </c:pt>
                <c:pt idx="32">
                  <c:v>14</c:v>
                </c:pt>
                <c:pt idx="33">
                  <c:v>14</c:v>
                </c:pt>
                <c:pt idx="34">
                  <c:v>28</c:v>
                </c:pt>
                <c:pt idx="35">
                  <c:v>14</c:v>
                </c:pt>
                <c:pt idx="36">
                  <c:v>28</c:v>
                </c:pt>
                <c:pt idx="37">
                  <c:v>28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28</c:v>
                </c:pt>
                <c:pt idx="43">
                  <c:v>14</c:v>
                </c:pt>
                <c:pt idx="44">
                  <c:v>14</c:v>
                </c:pt>
                <c:pt idx="45">
                  <c:v>28</c:v>
                </c:pt>
                <c:pt idx="46">
                  <c:v>14</c:v>
                </c:pt>
                <c:pt idx="47">
                  <c:v>14</c:v>
                </c:pt>
                <c:pt idx="48">
                  <c:v>28</c:v>
                </c:pt>
                <c:pt idx="49">
                  <c:v>21</c:v>
                </c:pt>
                <c:pt idx="5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4F0-9023-955F19AD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980719"/>
        <c:axId val="1880980303"/>
      </c:barChart>
      <c:catAx>
        <c:axId val="18809807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303"/>
        <c:crosses val="autoZero"/>
        <c:auto val="1"/>
        <c:lblAlgn val="ctr"/>
        <c:lblOffset val="100"/>
        <c:noMultiLvlLbl val="0"/>
      </c:catAx>
      <c:valAx>
        <c:axId val="1880980303"/>
        <c:scaling>
          <c:orientation val="minMax"/>
          <c:min val="4590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719"/>
        <c:crosses val="autoZero"/>
        <c:crossBetween val="between"/>
        <c:majorUnit val="14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40</xdr:col>
      <xdr:colOff>639905</xdr:colOff>
      <xdr:row>57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8E7E5B-0EF3-4ADB-810C-BF3BE96F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WECC Palette">
      <a:dk1>
        <a:sysClr val="windowText" lastClr="000000"/>
      </a:dk1>
      <a:lt1>
        <a:sysClr val="window" lastClr="FFFFFF"/>
      </a:lt1>
      <a:dk2>
        <a:srgbClr val="00395D"/>
      </a:dk2>
      <a:lt2>
        <a:srgbClr val="A99260"/>
      </a:lt2>
      <a:accent1>
        <a:srgbClr val="005172"/>
      </a:accent1>
      <a:accent2>
        <a:srgbClr val="005238"/>
      </a:accent2>
      <a:accent3>
        <a:srgbClr val="6D2D41"/>
      </a:accent3>
      <a:accent4>
        <a:srgbClr val="B53713"/>
      </a:accent4>
      <a:accent5>
        <a:srgbClr val="666666"/>
      </a:accent5>
      <a:accent6>
        <a:srgbClr val="A71930"/>
      </a:accent6>
      <a:hlink>
        <a:srgbClr val="0563C1"/>
      </a:hlink>
      <a:folHlink>
        <a:srgbClr val="954F72"/>
      </a:folHlink>
    </a:clrScheme>
    <a:fontScheme name="WECC Fonts">
      <a:majorFont>
        <a:latin typeface="Lucida Sans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82E6-FEDF-4D0D-921E-6EFF61A6E98A}">
  <dimension ref="A1:P54"/>
  <sheetViews>
    <sheetView tabSelected="1" workbookViewId="0">
      <selection activeCell="C15" sqref="C15"/>
    </sheetView>
  </sheetViews>
  <sheetFormatPr defaultRowHeight="16.5" x14ac:dyDescent="0.3"/>
  <cols>
    <col min="1" max="1" width="18.25" style="2" bestFit="1" customWidth="1"/>
    <col min="2" max="2" width="15" customWidth="1"/>
    <col min="3" max="3" width="11.5" customWidth="1"/>
    <col min="4" max="4" width="17.25" style="4" bestFit="1" customWidth="1"/>
    <col min="5" max="5" width="18.25" customWidth="1"/>
    <col min="6" max="6" width="19" style="5" customWidth="1"/>
    <col min="7" max="7" width="24.375" style="6" bestFit="1" customWidth="1"/>
    <col min="8" max="8" width="9.25" style="10" bestFit="1" customWidth="1"/>
    <col min="9" max="9" width="8.625" style="10" bestFit="1" customWidth="1"/>
    <col min="10" max="10" width="17.625" customWidth="1"/>
    <col min="11" max="11" width="63.375" style="15" bestFit="1" customWidth="1"/>
    <col min="12" max="12" width="51.5" bestFit="1" customWidth="1"/>
    <col min="13" max="13" width="29.375" bestFit="1" customWidth="1"/>
    <col min="14" max="14" width="25.125" bestFit="1" customWidth="1"/>
    <col min="15" max="15" width="16.5" bestFit="1" customWidth="1"/>
    <col min="16" max="16" width="7.625" bestFit="1" customWidth="1"/>
  </cols>
  <sheetData>
    <row r="1" spans="1:16" x14ac:dyDescent="0.3">
      <c r="A1"/>
      <c r="D1" s="4" t="s">
        <v>57</v>
      </c>
      <c r="G1" s="4" t="s">
        <v>57</v>
      </c>
      <c r="H1" s="9"/>
      <c r="I1" s="9"/>
    </row>
    <row r="2" spans="1:16" x14ac:dyDescent="0.3">
      <c r="A2"/>
      <c r="D2" s="6">
        <f>D4</f>
        <v>45901</v>
      </c>
      <c r="E2" s="5">
        <f>E4</f>
        <v>45908</v>
      </c>
    </row>
    <row r="3" spans="1:16" s="3" customFormat="1" ht="17.25" x14ac:dyDescent="0.35">
      <c r="A3" s="3" t="s">
        <v>58</v>
      </c>
      <c r="B3" s="3" t="s">
        <v>59</v>
      </c>
      <c r="C3" s="3" t="s">
        <v>17</v>
      </c>
      <c r="D3" s="7" t="s">
        <v>60</v>
      </c>
      <c r="E3" s="3" t="s">
        <v>61</v>
      </c>
      <c r="F3" s="3" t="s">
        <v>62</v>
      </c>
      <c r="G3" s="7" t="s">
        <v>63</v>
      </c>
      <c r="H3" s="11" t="s">
        <v>16</v>
      </c>
      <c r="I3" s="11" t="s">
        <v>15</v>
      </c>
      <c r="J3" s="3" t="s">
        <v>64</v>
      </c>
      <c r="K3" s="16" t="s">
        <v>18</v>
      </c>
      <c r="L3" s="3" t="s">
        <v>18</v>
      </c>
      <c r="M3" s="3" t="s">
        <v>18</v>
      </c>
      <c r="N3" s="3" t="s">
        <v>18</v>
      </c>
      <c r="O3" s="3" t="s">
        <v>18</v>
      </c>
      <c r="P3" s="3" t="s">
        <v>18</v>
      </c>
    </row>
    <row r="4" spans="1:16" x14ac:dyDescent="0.3">
      <c r="A4" s="2">
        <v>45901</v>
      </c>
      <c r="C4">
        <v>1</v>
      </c>
      <c r="D4" s="8">
        <f>DATE(2025,9,1)</f>
        <v>45901</v>
      </c>
      <c r="E4" s="2">
        <f>D4+(G4*7)</f>
        <v>45908</v>
      </c>
      <c r="F4" s="5">
        <f>IFERROR(_xlfn.DAYS(E4,D4),)</f>
        <v>7</v>
      </c>
      <c r="G4" s="6">
        <v>1</v>
      </c>
      <c r="J4" t="s">
        <v>65</v>
      </c>
      <c r="K4" s="15" t="s">
        <v>19</v>
      </c>
    </row>
    <row r="5" spans="1:16" x14ac:dyDescent="0.3">
      <c r="A5" s="2" t="s">
        <v>66</v>
      </c>
      <c r="C5">
        <v>2</v>
      </c>
      <c r="D5" s="8">
        <f t="shared" ref="D5:D11" si="0">DATE(2025,9,1)</f>
        <v>45901</v>
      </c>
      <c r="E5" s="2">
        <f t="shared" ref="E5:E54" si="1">D5+(G5*7)</f>
        <v>45915</v>
      </c>
      <c r="F5" s="5">
        <f t="shared" ref="F5:F54" si="2">IFERROR(_xlfn.DAYS(E5,D5),)</f>
        <v>14</v>
      </c>
      <c r="G5" s="6">
        <v>2</v>
      </c>
      <c r="J5" t="s">
        <v>65</v>
      </c>
      <c r="K5" s="15" t="s">
        <v>20</v>
      </c>
    </row>
    <row r="6" spans="1:16" x14ac:dyDescent="0.3">
      <c r="A6" s="2" t="s">
        <v>66</v>
      </c>
      <c r="B6" t="s">
        <v>67</v>
      </c>
      <c r="C6">
        <v>3</v>
      </c>
      <c r="D6" s="8">
        <f t="shared" si="0"/>
        <v>45901</v>
      </c>
      <c r="E6" s="2">
        <f t="shared" si="1"/>
        <v>45929</v>
      </c>
      <c r="F6" s="5">
        <f t="shared" si="2"/>
        <v>28</v>
      </c>
      <c r="G6" s="6">
        <v>4</v>
      </c>
      <c r="J6" t="s">
        <v>65</v>
      </c>
      <c r="K6" s="15" t="s">
        <v>24</v>
      </c>
      <c r="L6" t="s">
        <v>25</v>
      </c>
      <c r="M6" t="s">
        <v>26</v>
      </c>
    </row>
    <row r="7" spans="1:16" x14ac:dyDescent="0.3">
      <c r="A7" s="2" t="s">
        <v>66</v>
      </c>
      <c r="B7" t="s">
        <v>13</v>
      </c>
      <c r="C7">
        <v>4</v>
      </c>
      <c r="D7" s="8">
        <f t="shared" si="0"/>
        <v>45901</v>
      </c>
      <c r="E7" s="2">
        <f t="shared" si="1"/>
        <v>45929</v>
      </c>
      <c r="F7" s="5">
        <f t="shared" si="2"/>
        <v>28</v>
      </c>
      <c r="G7" s="6">
        <v>4</v>
      </c>
      <c r="J7" t="s">
        <v>0</v>
      </c>
      <c r="K7" s="15" t="s">
        <v>21</v>
      </c>
      <c r="L7" t="s">
        <v>22</v>
      </c>
      <c r="M7" t="s">
        <v>23</v>
      </c>
    </row>
    <row r="8" spans="1:16" x14ac:dyDescent="0.3">
      <c r="A8" s="2">
        <v>45901</v>
      </c>
      <c r="B8" t="s">
        <v>68</v>
      </c>
      <c r="C8">
        <v>5</v>
      </c>
      <c r="D8" s="8">
        <f t="shared" si="0"/>
        <v>45901</v>
      </c>
      <c r="E8" s="2">
        <f t="shared" si="1"/>
        <v>45929</v>
      </c>
      <c r="F8" s="5">
        <f t="shared" si="2"/>
        <v>28</v>
      </c>
      <c r="G8" s="6">
        <v>4</v>
      </c>
      <c r="J8" t="s">
        <v>0</v>
      </c>
      <c r="K8" s="15" t="s">
        <v>69</v>
      </c>
    </row>
    <row r="9" spans="1:16" x14ac:dyDescent="0.3">
      <c r="A9" s="2">
        <v>45870</v>
      </c>
      <c r="B9" t="s">
        <v>68</v>
      </c>
      <c r="C9">
        <v>6</v>
      </c>
      <c r="D9" s="8">
        <f>DATE(2025,8,1)</f>
        <v>45870</v>
      </c>
      <c r="E9" s="2">
        <f>D9+(G9*7)</f>
        <v>45926</v>
      </c>
      <c r="F9" s="5">
        <f t="shared" si="2"/>
        <v>56</v>
      </c>
      <c r="G9" s="6">
        <v>8</v>
      </c>
      <c r="J9" t="s">
        <v>0</v>
      </c>
      <c r="K9" s="15" t="s">
        <v>70</v>
      </c>
    </row>
    <row r="10" spans="1:16" x14ac:dyDescent="0.3">
      <c r="A10" s="2">
        <v>45901</v>
      </c>
      <c r="C10">
        <v>7</v>
      </c>
      <c r="D10" s="8">
        <f t="shared" si="0"/>
        <v>45901</v>
      </c>
      <c r="E10" s="2">
        <f t="shared" si="1"/>
        <v>45957</v>
      </c>
      <c r="F10" s="5">
        <f t="shared" si="2"/>
        <v>56</v>
      </c>
      <c r="G10" s="6">
        <v>8</v>
      </c>
      <c r="J10" t="s">
        <v>0</v>
      </c>
      <c r="K10" s="15" t="s">
        <v>71</v>
      </c>
    </row>
    <row r="11" spans="1:16" x14ac:dyDescent="0.3">
      <c r="A11" s="2">
        <v>45901</v>
      </c>
      <c r="C11">
        <v>8</v>
      </c>
      <c r="D11" s="8">
        <f t="shared" si="0"/>
        <v>45901</v>
      </c>
      <c r="E11" s="2">
        <f t="shared" si="1"/>
        <v>45957</v>
      </c>
      <c r="F11" s="5">
        <f t="shared" si="2"/>
        <v>56</v>
      </c>
      <c r="G11" s="6">
        <v>8</v>
      </c>
      <c r="J11" t="s">
        <v>0</v>
      </c>
      <c r="K11" s="15" t="s">
        <v>72</v>
      </c>
      <c r="L11" t="s">
        <v>27</v>
      </c>
      <c r="M11" t="s">
        <v>28</v>
      </c>
    </row>
    <row r="12" spans="1:16" x14ac:dyDescent="0.3">
      <c r="A12" s="2">
        <v>45901</v>
      </c>
      <c r="B12" t="s">
        <v>73</v>
      </c>
      <c r="C12">
        <v>9</v>
      </c>
      <c r="D12" s="8">
        <f>DATE(2025,10,1)</f>
        <v>45931</v>
      </c>
      <c r="E12" s="2">
        <f t="shared" si="1"/>
        <v>45959</v>
      </c>
      <c r="F12" s="5">
        <f t="shared" si="2"/>
        <v>28</v>
      </c>
      <c r="G12" s="6">
        <v>4</v>
      </c>
      <c r="J12" t="s">
        <v>0</v>
      </c>
      <c r="K12" s="15" t="s">
        <v>29</v>
      </c>
      <c r="L12" t="s">
        <v>30</v>
      </c>
      <c r="M12" t="s">
        <v>31</v>
      </c>
      <c r="N12" t="s">
        <v>32</v>
      </c>
    </row>
    <row r="13" spans="1:16" x14ac:dyDescent="0.3">
      <c r="A13" s="2">
        <v>45901</v>
      </c>
      <c r="C13">
        <v>10</v>
      </c>
      <c r="D13" s="8">
        <f t="shared" ref="D13:D14" si="3">DATE(2025,10,1)</f>
        <v>45931</v>
      </c>
      <c r="E13" s="2">
        <f t="shared" si="1"/>
        <v>45945</v>
      </c>
      <c r="F13" s="5">
        <f t="shared" si="2"/>
        <v>14</v>
      </c>
      <c r="G13" s="6">
        <v>2</v>
      </c>
      <c r="J13" t="s">
        <v>0</v>
      </c>
      <c r="K13" s="15" t="s">
        <v>33</v>
      </c>
      <c r="L13" t="s">
        <v>34</v>
      </c>
      <c r="M13" t="s">
        <v>35</v>
      </c>
      <c r="N13" t="s">
        <v>36</v>
      </c>
    </row>
    <row r="14" spans="1:16" x14ac:dyDescent="0.3">
      <c r="A14" s="2">
        <v>45901</v>
      </c>
      <c r="B14" t="s">
        <v>74</v>
      </c>
      <c r="C14">
        <v>11</v>
      </c>
      <c r="D14" s="8">
        <f t="shared" si="3"/>
        <v>45931</v>
      </c>
      <c r="E14" s="2">
        <f t="shared" si="1"/>
        <v>45945</v>
      </c>
      <c r="F14" s="5">
        <f t="shared" si="2"/>
        <v>14</v>
      </c>
      <c r="G14" s="6">
        <v>2</v>
      </c>
      <c r="J14" t="s">
        <v>0</v>
      </c>
      <c r="K14" s="15" t="s">
        <v>75</v>
      </c>
    </row>
    <row r="15" spans="1:16" x14ac:dyDescent="0.3">
      <c r="A15" s="2">
        <v>45901</v>
      </c>
      <c r="B15" t="s">
        <v>76</v>
      </c>
      <c r="C15">
        <v>12</v>
      </c>
      <c r="D15" s="8">
        <f>DATE(2025,10,1)</f>
        <v>45931</v>
      </c>
      <c r="E15" s="2">
        <f t="shared" si="1"/>
        <v>45959</v>
      </c>
      <c r="F15" s="5">
        <f t="shared" si="2"/>
        <v>28</v>
      </c>
      <c r="G15" s="6">
        <v>4</v>
      </c>
      <c r="J15" t="s">
        <v>0</v>
      </c>
      <c r="K15" s="15" t="s">
        <v>38</v>
      </c>
      <c r="L15" t="s">
        <v>39</v>
      </c>
      <c r="M15" t="s">
        <v>40</v>
      </c>
      <c r="N15" t="s">
        <v>41</v>
      </c>
      <c r="O15" t="s">
        <v>42</v>
      </c>
      <c r="P15" t="s">
        <v>2</v>
      </c>
    </row>
    <row r="16" spans="1:16" x14ac:dyDescent="0.3">
      <c r="A16" s="2">
        <v>45901</v>
      </c>
      <c r="B16" t="s">
        <v>77</v>
      </c>
      <c r="C16">
        <v>13</v>
      </c>
      <c r="D16" s="8">
        <f>DATE(2025,11,1)</f>
        <v>45962</v>
      </c>
      <c r="E16" s="2">
        <f t="shared" si="1"/>
        <v>45976</v>
      </c>
      <c r="F16" s="5">
        <f t="shared" si="2"/>
        <v>14</v>
      </c>
      <c r="G16" s="6">
        <v>2</v>
      </c>
      <c r="J16" t="s">
        <v>0</v>
      </c>
      <c r="K16" s="15" t="s">
        <v>43</v>
      </c>
    </row>
    <row r="17" spans="1:15" x14ac:dyDescent="0.3">
      <c r="A17" s="2">
        <v>46037</v>
      </c>
      <c r="B17" t="s">
        <v>78</v>
      </c>
      <c r="C17">
        <v>14</v>
      </c>
      <c r="D17" s="8">
        <f>DATE(2026,1,15)</f>
        <v>46037</v>
      </c>
      <c r="E17" s="2">
        <f t="shared" si="1"/>
        <v>46065</v>
      </c>
      <c r="F17" s="5">
        <f t="shared" si="2"/>
        <v>28</v>
      </c>
      <c r="G17" s="6">
        <v>4</v>
      </c>
      <c r="J17" t="s">
        <v>0</v>
      </c>
      <c r="K17" s="15" t="s">
        <v>3</v>
      </c>
      <c r="L17" t="s">
        <v>44</v>
      </c>
    </row>
    <row r="18" spans="1:15" x14ac:dyDescent="0.3">
      <c r="A18" s="2" t="s">
        <v>66</v>
      </c>
      <c r="B18" t="s">
        <v>79</v>
      </c>
      <c r="C18">
        <v>15</v>
      </c>
      <c r="D18" s="8">
        <f t="shared" ref="D18:D23" si="4">DATE(2025,11,1)</f>
        <v>45962</v>
      </c>
      <c r="E18" s="2">
        <f t="shared" si="1"/>
        <v>45990</v>
      </c>
      <c r="F18" s="5">
        <f t="shared" si="2"/>
        <v>28</v>
      </c>
      <c r="G18" s="6">
        <v>4</v>
      </c>
      <c r="J18" t="s">
        <v>0</v>
      </c>
      <c r="K18" s="15" t="s">
        <v>45</v>
      </c>
      <c r="L18" t="s">
        <v>4</v>
      </c>
    </row>
    <row r="19" spans="1:15" x14ac:dyDescent="0.3">
      <c r="A19" s="2" t="s">
        <v>66</v>
      </c>
      <c r="B19" t="s">
        <v>80</v>
      </c>
      <c r="C19">
        <v>16</v>
      </c>
      <c r="D19" s="8">
        <f t="shared" si="4"/>
        <v>45962</v>
      </c>
      <c r="E19" s="2">
        <f t="shared" si="1"/>
        <v>45990</v>
      </c>
      <c r="F19" s="5">
        <f t="shared" si="2"/>
        <v>28</v>
      </c>
      <c r="G19" s="6">
        <v>4</v>
      </c>
      <c r="J19" t="s">
        <v>65</v>
      </c>
      <c r="K19" s="15" t="s">
        <v>5</v>
      </c>
    </row>
    <row r="20" spans="1:15" x14ac:dyDescent="0.3">
      <c r="A20" s="2" t="s">
        <v>66</v>
      </c>
      <c r="B20" t="s">
        <v>81</v>
      </c>
      <c r="C20">
        <v>17</v>
      </c>
      <c r="D20" s="8">
        <f t="shared" si="4"/>
        <v>45962</v>
      </c>
      <c r="E20" s="2">
        <f t="shared" si="1"/>
        <v>45976</v>
      </c>
      <c r="F20" s="5">
        <f t="shared" si="2"/>
        <v>14</v>
      </c>
      <c r="G20" s="6">
        <v>2</v>
      </c>
      <c r="J20" t="s">
        <v>0</v>
      </c>
      <c r="K20" s="15" t="s">
        <v>46</v>
      </c>
      <c r="L20" t="s">
        <v>47</v>
      </c>
      <c r="M20" t="s">
        <v>48</v>
      </c>
      <c r="N20" t="s">
        <v>49</v>
      </c>
      <c r="O20" t="s">
        <v>50</v>
      </c>
    </row>
    <row r="21" spans="1:15" x14ac:dyDescent="0.3">
      <c r="A21" s="2" t="s">
        <v>66</v>
      </c>
      <c r="B21" t="s">
        <v>82</v>
      </c>
      <c r="C21">
        <v>18</v>
      </c>
      <c r="D21" s="8">
        <f t="shared" si="4"/>
        <v>45962</v>
      </c>
      <c r="E21" s="2">
        <f t="shared" si="1"/>
        <v>45976</v>
      </c>
      <c r="F21" s="5">
        <f t="shared" si="2"/>
        <v>14</v>
      </c>
      <c r="G21" s="6">
        <v>2</v>
      </c>
      <c r="J21" t="s">
        <v>0</v>
      </c>
      <c r="K21" s="15" t="s">
        <v>7</v>
      </c>
      <c r="L21" t="s">
        <v>51</v>
      </c>
    </row>
    <row r="22" spans="1:15" x14ac:dyDescent="0.3">
      <c r="A22" s="2" t="s">
        <v>66</v>
      </c>
      <c r="B22" t="s">
        <v>81</v>
      </c>
      <c r="C22">
        <v>19</v>
      </c>
      <c r="D22" s="8">
        <f t="shared" si="4"/>
        <v>45962</v>
      </c>
      <c r="E22" s="2">
        <f t="shared" si="1"/>
        <v>45976</v>
      </c>
      <c r="F22" s="5">
        <f t="shared" si="2"/>
        <v>14</v>
      </c>
      <c r="G22" s="6">
        <v>2</v>
      </c>
      <c r="J22" t="s">
        <v>0</v>
      </c>
      <c r="K22" s="15" t="s">
        <v>52</v>
      </c>
      <c r="L22" t="s">
        <v>8</v>
      </c>
      <c r="M22" t="s">
        <v>9</v>
      </c>
      <c r="N22" t="s">
        <v>10</v>
      </c>
    </row>
    <row r="23" spans="1:15" x14ac:dyDescent="0.3">
      <c r="A23" s="2" t="s">
        <v>66</v>
      </c>
      <c r="B23" t="s">
        <v>77</v>
      </c>
      <c r="C23">
        <v>20</v>
      </c>
      <c r="D23" s="8">
        <f t="shared" si="4"/>
        <v>45962</v>
      </c>
      <c r="E23" s="2">
        <f t="shared" si="1"/>
        <v>45976</v>
      </c>
      <c r="F23" s="5">
        <f t="shared" si="2"/>
        <v>14</v>
      </c>
      <c r="G23" s="6">
        <v>2</v>
      </c>
      <c r="J23" t="s">
        <v>0</v>
      </c>
      <c r="K23" s="15" t="s">
        <v>11</v>
      </c>
    </row>
    <row r="24" spans="1:15" x14ac:dyDescent="0.3">
      <c r="C24">
        <v>21</v>
      </c>
      <c r="D24" s="8">
        <f>DATE(2026,1,1)</f>
        <v>46023</v>
      </c>
      <c r="E24" s="2">
        <f t="shared" si="1"/>
        <v>46051</v>
      </c>
      <c r="F24" s="5">
        <f t="shared" si="2"/>
        <v>28</v>
      </c>
      <c r="G24" s="6">
        <v>4</v>
      </c>
      <c r="J24" t="s">
        <v>0</v>
      </c>
      <c r="K24" s="15" t="s">
        <v>53</v>
      </c>
    </row>
    <row r="25" spans="1:15" x14ac:dyDescent="0.3">
      <c r="A25" s="2" t="s">
        <v>66</v>
      </c>
      <c r="C25">
        <v>22</v>
      </c>
      <c r="D25" s="8">
        <f t="shared" ref="D25:D27" si="5">DATE(2026,1,1)</f>
        <v>46023</v>
      </c>
      <c r="E25" s="2">
        <f t="shared" si="1"/>
        <v>46037</v>
      </c>
      <c r="F25" s="5">
        <f t="shared" si="2"/>
        <v>14</v>
      </c>
      <c r="G25" s="6">
        <v>2</v>
      </c>
      <c r="J25" t="s">
        <v>0</v>
      </c>
      <c r="K25" s="15" t="s">
        <v>1</v>
      </c>
    </row>
    <row r="26" spans="1:15" x14ac:dyDescent="0.3">
      <c r="A26" s="2" t="s">
        <v>66</v>
      </c>
      <c r="C26">
        <v>23</v>
      </c>
      <c r="D26" s="8">
        <f t="shared" si="5"/>
        <v>46023</v>
      </c>
      <c r="E26" s="2">
        <f t="shared" si="1"/>
        <v>46037</v>
      </c>
      <c r="F26" s="5">
        <f t="shared" si="2"/>
        <v>14</v>
      </c>
      <c r="G26" s="6">
        <v>2</v>
      </c>
      <c r="J26" t="s">
        <v>0</v>
      </c>
      <c r="K26" s="15" t="s">
        <v>12</v>
      </c>
    </row>
    <row r="27" spans="1:15" x14ac:dyDescent="0.3">
      <c r="A27" s="2" t="s">
        <v>66</v>
      </c>
      <c r="C27">
        <v>24</v>
      </c>
      <c r="D27" s="8">
        <f t="shared" si="5"/>
        <v>46023</v>
      </c>
      <c r="E27" s="2">
        <f t="shared" si="1"/>
        <v>46037</v>
      </c>
      <c r="F27" s="5">
        <f t="shared" si="2"/>
        <v>14</v>
      </c>
      <c r="G27" s="6">
        <v>2</v>
      </c>
      <c r="J27" t="s">
        <v>0</v>
      </c>
      <c r="K27" s="15" t="s">
        <v>14</v>
      </c>
    </row>
    <row r="28" spans="1:15" x14ac:dyDescent="0.3">
      <c r="C28">
        <v>25</v>
      </c>
      <c r="D28" s="8">
        <f>DATE(2026,2,1)</f>
        <v>46054</v>
      </c>
      <c r="E28" s="2">
        <f t="shared" si="1"/>
        <v>46082</v>
      </c>
      <c r="F28" s="5">
        <f t="shared" si="2"/>
        <v>28</v>
      </c>
      <c r="G28" s="6">
        <v>4</v>
      </c>
      <c r="J28" t="s">
        <v>0</v>
      </c>
      <c r="K28" s="15" t="s">
        <v>55</v>
      </c>
    </row>
    <row r="29" spans="1:15" ht="17.25" x14ac:dyDescent="0.35">
      <c r="C29">
        <v>26</v>
      </c>
      <c r="D29" s="8">
        <f>DATE(2026,2,21)</f>
        <v>46074</v>
      </c>
      <c r="E29" s="2">
        <f t="shared" si="1"/>
        <v>46081</v>
      </c>
      <c r="F29" s="5">
        <f t="shared" si="2"/>
        <v>7</v>
      </c>
      <c r="G29" s="6">
        <v>1</v>
      </c>
      <c r="J29" t="s">
        <v>0</v>
      </c>
      <c r="K29" s="16" t="s">
        <v>83</v>
      </c>
    </row>
    <row r="30" spans="1:15" x14ac:dyDescent="0.3">
      <c r="A30" s="2">
        <v>46082</v>
      </c>
      <c r="B30" t="s">
        <v>13</v>
      </c>
      <c r="C30">
        <v>27</v>
      </c>
      <c r="D30" s="8">
        <f>DATE(2026,3,1)</f>
        <v>46082</v>
      </c>
      <c r="E30" s="2">
        <f t="shared" si="1"/>
        <v>46110</v>
      </c>
      <c r="F30" s="5">
        <f t="shared" si="2"/>
        <v>28</v>
      </c>
      <c r="G30" s="6">
        <v>4</v>
      </c>
      <c r="J30" t="s">
        <v>6</v>
      </c>
      <c r="K30" s="15" t="s">
        <v>21</v>
      </c>
      <c r="L30" t="s">
        <v>22</v>
      </c>
      <c r="M30" t="s">
        <v>23</v>
      </c>
    </row>
    <row r="31" spans="1:15" x14ac:dyDescent="0.3">
      <c r="A31" s="2">
        <v>46082</v>
      </c>
      <c r="B31" t="s">
        <v>68</v>
      </c>
      <c r="C31">
        <v>28</v>
      </c>
      <c r="D31" s="8">
        <f t="shared" ref="D31:D34" si="6">DATE(2026,3,1)</f>
        <v>46082</v>
      </c>
      <c r="E31" s="2">
        <f t="shared" si="1"/>
        <v>46110</v>
      </c>
      <c r="F31" s="5">
        <f t="shared" si="2"/>
        <v>28</v>
      </c>
      <c r="G31" s="6">
        <v>4</v>
      </c>
      <c r="J31" t="s">
        <v>6</v>
      </c>
      <c r="K31" s="15" t="s">
        <v>84</v>
      </c>
    </row>
    <row r="32" spans="1:15" x14ac:dyDescent="0.3">
      <c r="A32" s="2">
        <v>46082</v>
      </c>
      <c r="B32" t="s">
        <v>68</v>
      </c>
      <c r="C32">
        <v>29</v>
      </c>
      <c r="D32" s="8">
        <f t="shared" si="6"/>
        <v>46082</v>
      </c>
      <c r="E32" s="2">
        <f t="shared" si="1"/>
        <v>46138</v>
      </c>
      <c r="F32" s="5">
        <f t="shared" si="2"/>
        <v>56</v>
      </c>
      <c r="G32" s="6">
        <v>8</v>
      </c>
      <c r="J32" t="s">
        <v>6</v>
      </c>
      <c r="K32" s="15" t="s">
        <v>85</v>
      </c>
    </row>
    <row r="33" spans="1:16" x14ac:dyDescent="0.3">
      <c r="A33" s="2">
        <v>46082</v>
      </c>
      <c r="C33">
        <v>30</v>
      </c>
      <c r="D33" s="8">
        <f t="shared" si="6"/>
        <v>46082</v>
      </c>
      <c r="E33" s="2">
        <f t="shared" si="1"/>
        <v>46138</v>
      </c>
      <c r="F33" s="5">
        <f t="shared" si="2"/>
        <v>56</v>
      </c>
      <c r="G33" s="6">
        <v>8</v>
      </c>
      <c r="J33" t="s">
        <v>6</v>
      </c>
      <c r="K33" s="15" t="s">
        <v>86</v>
      </c>
    </row>
    <row r="34" spans="1:16" x14ac:dyDescent="0.3">
      <c r="A34" s="2">
        <v>46082</v>
      </c>
      <c r="C34">
        <v>31</v>
      </c>
      <c r="D34" s="8">
        <f t="shared" si="6"/>
        <v>46082</v>
      </c>
      <c r="E34" s="2">
        <f t="shared" si="1"/>
        <v>46138</v>
      </c>
      <c r="F34" s="5">
        <f t="shared" si="2"/>
        <v>56</v>
      </c>
      <c r="G34" s="6">
        <v>8</v>
      </c>
      <c r="J34" t="s">
        <v>6</v>
      </c>
      <c r="K34" s="15" t="s">
        <v>87</v>
      </c>
      <c r="L34" t="s">
        <v>27</v>
      </c>
      <c r="M34" t="s">
        <v>28</v>
      </c>
    </row>
    <row r="35" spans="1:16" x14ac:dyDescent="0.3">
      <c r="A35" s="2">
        <v>46082</v>
      </c>
      <c r="B35" t="s">
        <v>73</v>
      </c>
      <c r="C35">
        <v>32</v>
      </c>
      <c r="D35" s="8">
        <f>DATE(2026,4,1)</f>
        <v>46113</v>
      </c>
      <c r="E35" s="2">
        <f t="shared" si="1"/>
        <v>46141</v>
      </c>
      <c r="F35" s="5">
        <f t="shared" si="2"/>
        <v>28</v>
      </c>
      <c r="G35" s="6">
        <v>4</v>
      </c>
      <c r="J35" t="s">
        <v>6</v>
      </c>
      <c r="K35" s="15" t="s">
        <v>29</v>
      </c>
      <c r="L35" t="s">
        <v>30</v>
      </c>
      <c r="M35" t="s">
        <v>31</v>
      </c>
      <c r="N35" t="s">
        <v>32</v>
      </c>
    </row>
    <row r="36" spans="1:16" x14ac:dyDescent="0.3">
      <c r="A36" s="2">
        <v>46082</v>
      </c>
      <c r="C36">
        <v>33</v>
      </c>
      <c r="D36" s="8">
        <f t="shared" ref="D36:D38" si="7">DATE(2026,4,1)</f>
        <v>46113</v>
      </c>
      <c r="E36" s="2">
        <f t="shared" si="1"/>
        <v>46127</v>
      </c>
      <c r="F36" s="5">
        <f t="shared" si="2"/>
        <v>14</v>
      </c>
      <c r="G36" s="6">
        <v>2</v>
      </c>
      <c r="J36" t="s">
        <v>6</v>
      </c>
      <c r="K36" s="15" t="s">
        <v>33</v>
      </c>
      <c r="L36" t="s">
        <v>34</v>
      </c>
      <c r="M36" t="s">
        <v>35</v>
      </c>
      <c r="N36" t="s">
        <v>36</v>
      </c>
    </row>
    <row r="37" spans="1:16" x14ac:dyDescent="0.3">
      <c r="A37" s="2">
        <v>46082</v>
      </c>
      <c r="B37" t="s">
        <v>74</v>
      </c>
      <c r="C37">
        <v>34</v>
      </c>
      <c r="D37" s="8">
        <f t="shared" si="7"/>
        <v>46113</v>
      </c>
      <c r="E37" s="2">
        <f t="shared" si="1"/>
        <v>46127</v>
      </c>
      <c r="F37" s="5">
        <f t="shared" si="2"/>
        <v>14</v>
      </c>
      <c r="G37" s="6">
        <v>2</v>
      </c>
      <c r="J37" t="s">
        <v>6</v>
      </c>
      <c r="K37" s="15" t="s">
        <v>37</v>
      </c>
    </row>
    <row r="38" spans="1:16" x14ac:dyDescent="0.3">
      <c r="A38" s="2">
        <v>46082</v>
      </c>
      <c r="B38" t="s">
        <v>76</v>
      </c>
      <c r="C38">
        <v>35</v>
      </c>
      <c r="D38" s="8">
        <f t="shared" si="7"/>
        <v>46113</v>
      </c>
      <c r="E38" s="2">
        <f t="shared" si="1"/>
        <v>46141</v>
      </c>
      <c r="F38" s="5">
        <f t="shared" si="2"/>
        <v>28</v>
      </c>
      <c r="G38" s="6">
        <v>4</v>
      </c>
      <c r="J38" t="s">
        <v>6</v>
      </c>
      <c r="K38" s="15" t="s">
        <v>38</v>
      </c>
      <c r="L38" t="s">
        <v>39</v>
      </c>
      <c r="M38" t="s">
        <v>40</v>
      </c>
      <c r="N38" t="s">
        <v>41</v>
      </c>
      <c r="O38" t="s">
        <v>42</v>
      </c>
      <c r="P38" t="s">
        <v>2</v>
      </c>
    </row>
    <row r="39" spans="1:16" x14ac:dyDescent="0.3">
      <c r="A39" s="2">
        <v>46082</v>
      </c>
      <c r="B39" t="s">
        <v>77</v>
      </c>
      <c r="C39">
        <v>36</v>
      </c>
      <c r="D39" s="8">
        <f>DATE(2026,5,1)</f>
        <v>46143</v>
      </c>
      <c r="E39" s="2">
        <f t="shared" si="1"/>
        <v>46157</v>
      </c>
      <c r="F39" s="5">
        <f t="shared" si="2"/>
        <v>14</v>
      </c>
      <c r="G39" s="6">
        <v>2</v>
      </c>
      <c r="J39" t="s">
        <v>6</v>
      </c>
      <c r="K39" s="15" t="s">
        <v>43</v>
      </c>
    </row>
    <row r="40" spans="1:16" x14ac:dyDescent="0.3">
      <c r="A40" s="2">
        <v>46082</v>
      </c>
      <c r="B40" t="s">
        <v>78</v>
      </c>
      <c r="C40">
        <v>37</v>
      </c>
      <c r="D40" s="8">
        <f t="shared" ref="D40:D45" si="8">DATE(2026,5,1)</f>
        <v>46143</v>
      </c>
      <c r="E40" s="2">
        <f t="shared" si="1"/>
        <v>46171</v>
      </c>
      <c r="F40" s="5">
        <f t="shared" si="2"/>
        <v>28</v>
      </c>
      <c r="G40" s="6">
        <v>4</v>
      </c>
      <c r="J40" t="s">
        <v>6</v>
      </c>
      <c r="K40" s="15" t="s">
        <v>3</v>
      </c>
      <c r="L40" t="s">
        <v>44</v>
      </c>
    </row>
    <row r="41" spans="1:16" x14ac:dyDescent="0.3">
      <c r="A41" s="2">
        <v>46082</v>
      </c>
      <c r="B41" t="s">
        <v>79</v>
      </c>
      <c r="C41">
        <v>38</v>
      </c>
      <c r="D41" s="8">
        <f t="shared" si="8"/>
        <v>46143</v>
      </c>
      <c r="E41" s="2">
        <f t="shared" si="1"/>
        <v>46171</v>
      </c>
      <c r="F41" s="5">
        <f t="shared" si="2"/>
        <v>28</v>
      </c>
      <c r="G41" s="6">
        <v>4</v>
      </c>
      <c r="J41" t="s">
        <v>6</v>
      </c>
      <c r="K41" s="15" t="s">
        <v>45</v>
      </c>
      <c r="L41" t="s">
        <v>4</v>
      </c>
    </row>
    <row r="42" spans="1:16" x14ac:dyDescent="0.3">
      <c r="A42" s="2">
        <v>46082</v>
      </c>
      <c r="B42" t="s">
        <v>81</v>
      </c>
      <c r="C42">
        <v>39</v>
      </c>
      <c r="D42" s="8">
        <f t="shared" si="8"/>
        <v>46143</v>
      </c>
      <c r="E42" s="2">
        <f t="shared" si="1"/>
        <v>46157</v>
      </c>
      <c r="F42" s="5">
        <f t="shared" si="2"/>
        <v>14</v>
      </c>
      <c r="G42" s="6">
        <v>2</v>
      </c>
      <c r="J42" t="s">
        <v>6</v>
      </c>
      <c r="K42" s="15" t="s">
        <v>46</v>
      </c>
      <c r="L42" t="s">
        <v>47</v>
      </c>
      <c r="M42" t="s">
        <v>48</v>
      </c>
      <c r="N42" t="s">
        <v>49</v>
      </c>
      <c r="O42" t="s">
        <v>50</v>
      </c>
    </row>
    <row r="43" spans="1:16" x14ac:dyDescent="0.3">
      <c r="A43" s="2">
        <v>46082</v>
      </c>
      <c r="B43" t="s">
        <v>82</v>
      </c>
      <c r="C43">
        <v>40</v>
      </c>
      <c r="D43" s="8">
        <f t="shared" si="8"/>
        <v>46143</v>
      </c>
      <c r="E43" s="2">
        <f t="shared" si="1"/>
        <v>46157</v>
      </c>
      <c r="F43" s="5">
        <f t="shared" si="2"/>
        <v>14</v>
      </c>
      <c r="G43" s="6">
        <v>2</v>
      </c>
      <c r="J43" t="s">
        <v>6</v>
      </c>
      <c r="K43" s="15" t="s">
        <v>7</v>
      </c>
      <c r="L43" t="s">
        <v>51</v>
      </c>
    </row>
    <row r="44" spans="1:16" x14ac:dyDescent="0.3">
      <c r="A44" s="2">
        <v>46082</v>
      </c>
      <c r="B44" t="s">
        <v>81</v>
      </c>
      <c r="C44">
        <v>41</v>
      </c>
      <c r="D44" s="8">
        <f t="shared" si="8"/>
        <v>46143</v>
      </c>
      <c r="E44" s="2">
        <f t="shared" si="1"/>
        <v>46157</v>
      </c>
      <c r="F44" s="5">
        <f t="shared" si="2"/>
        <v>14</v>
      </c>
      <c r="G44" s="6">
        <v>2</v>
      </c>
      <c r="J44" t="s">
        <v>6</v>
      </c>
      <c r="K44" s="15" t="s">
        <v>52</v>
      </c>
      <c r="L44" t="s">
        <v>8</v>
      </c>
      <c r="M44" t="s">
        <v>9</v>
      </c>
      <c r="N44" t="s">
        <v>10</v>
      </c>
    </row>
    <row r="45" spans="1:16" x14ac:dyDescent="0.3">
      <c r="A45" s="2">
        <v>46082</v>
      </c>
      <c r="B45" t="s">
        <v>77</v>
      </c>
      <c r="C45">
        <v>42</v>
      </c>
      <c r="D45" s="8">
        <f t="shared" si="8"/>
        <v>46143</v>
      </c>
      <c r="E45" s="2">
        <f t="shared" si="1"/>
        <v>46157</v>
      </c>
      <c r="F45" s="5">
        <f t="shared" si="2"/>
        <v>14</v>
      </c>
      <c r="G45" s="6">
        <v>2</v>
      </c>
      <c r="J45" t="s">
        <v>6</v>
      </c>
      <c r="K45" s="15" t="s">
        <v>11</v>
      </c>
    </row>
    <row r="46" spans="1:16" x14ac:dyDescent="0.3">
      <c r="C46">
        <v>43</v>
      </c>
      <c r="D46" s="8">
        <f>DATE(2026,6,1)</f>
        <v>46174</v>
      </c>
      <c r="E46" s="2">
        <f t="shared" si="1"/>
        <v>46202</v>
      </c>
      <c r="F46" s="5">
        <f t="shared" si="2"/>
        <v>28</v>
      </c>
      <c r="G46" s="6">
        <v>4</v>
      </c>
      <c r="J46" t="s">
        <v>6</v>
      </c>
      <c r="K46" s="15" t="s">
        <v>53</v>
      </c>
    </row>
    <row r="47" spans="1:16" x14ac:dyDescent="0.3">
      <c r="A47" s="2">
        <v>46082</v>
      </c>
      <c r="B47" t="s">
        <v>88</v>
      </c>
      <c r="C47">
        <v>44</v>
      </c>
      <c r="D47" s="8">
        <f t="shared" ref="D47:D53" si="9">DATE(2026,6,1)</f>
        <v>46174</v>
      </c>
      <c r="E47" s="2">
        <f t="shared" si="1"/>
        <v>46188</v>
      </c>
      <c r="F47" s="5">
        <f t="shared" si="2"/>
        <v>14</v>
      </c>
      <c r="G47" s="6">
        <v>2</v>
      </c>
      <c r="J47" t="s">
        <v>6</v>
      </c>
      <c r="K47" s="15" t="s">
        <v>89</v>
      </c>
    </row>
    <row r="48" spans="1:16" x14ac:dyDescent="0.3">
      <c r="A48" s="2">
        <v>46082</v>
      </c>
      <c r="C48">
        <v>45</v>
      </c>
      <c r="D48" s="8">
        <f t="shared" si="9"/>
        <v>46174</v>
      </c>
      <c r="E48" s="2">
        <f t="shared" si="1"/>
        <v>46188</v>
      </c>
      <c r="F48" s="5">
        <f t="shared" si="2"/>
        <v>14</v>
      </c>
      <c r="G48" s="6">
        <v>2</v>
      </c>
      <c r="J48" t="s">
        <v>6</v>
      </c>
      <c r="K48" s="15" t="s">
        <v>12</v>
      </c>
    </row>
    <row r="49" spans="1:11" x14ac:dyDescent="0.3">
      <c r="A49" s="2">
        <v>46082</v>
      </c>
      <c r="B49" t="s">
        <v>90</v>
      </c>
      <c r="C49">
        <v>46</v>
      </c>
      <c r="D49" s="8">
        <f t="shared" si="9"/>
        <v>46174</v>
      </c>
      <c r="E49" s="2">
        <f t="shared" si="1"/>
        <v>46202</v>
      </c>
      <c r="F49" s="5">
        <f t="shared" si="2"/>
        <v>28</v>
      </c>
      <c r="G49" s="6">
        <v>4</v>
      </c>
      <c r="J49" t="s">
        <v>6</v>
      </c>
      <c r="K49" s="15" t="s">
        <v>54</v>
      </c>
    </row>
    <row r="50" spans="1:11" x14ac:dyDescent="0.3">
      <c r="A50" s="2">
        <v>46082</v>
      </c>
      <c r="C50">
        <v>47</v>
      </c>
      <c r="D50" s="8">
        <f t="shared" si="9"/>
        <v>46174</v>
      </c>
      <c r="E50" s="2">
        <f t="shared" si="1"/>
        <v>46188</v>
      </c>
      <c r="F50" s="5">
        <f t="shared" si="2"/>
        <v>14</v>
      </c>
      <c r="G50" s="6">
        <v>2</v>
      </c>
      <c r="J50" t="s">
        <v>6</v>
      </c>
      <c r="K50" s="15" t="s">
        <v>1</v>
      </c>
    </row>
    <row r="51" spans="1:11" x14ac:dyDescent="0.3">
      <c r="A51" s="2">
        <v>46082</v>
      </c>
      <c r="C51">
        <v>48</v>
      </c>
      <c r="D51" s="8">
        <f t="shared" si="9"/>
        <v>46174</v>
      </c>
      <c r="E51" s="2">
        <f t="shared" si="1"/>
        <v>46188</v>
      </c>
      <c r="F51" s="5">
        <f t="shared" si="2"/>
        <v>14</v>
      </c>
      <c r="G51" s="6">
        <v>2</v>
      </c>
      <c r="J51" t="s">
        <v>6</v>
      </c>
      <c r="K51" s="15" t="s">
        <v>14</v>
      </c>
    </row>
    <row r="52" spans="1:11" x14ac:dyDescent="0.3">
      <c r="C52">
        <v>49</v>
      </c>
      <c r="D52" s="8">
        <f t="shared" si="9"/>
        <v>46174</v>
      </c>
      <c r="E52" s="2">
        <f t="shared" si="1"/>
        <v>46202</v>
      </c>
      <c r="F52" s="5">
        <f t="shared" si="2"/>
        <v>28</v>
      </c>
      <c r="G52" s="6">
        <v>4</v>
      </c>
      <c r="J52" t="s">
        <v>6</v>
      </c>
      <c r="K52" s="15" t="s">
        <v>55</v>
      </c>
    </row>
    <row r="53" spans="1:11" x14ac:dyDescent="0.3">
      <c r="C53">
        <v>50</v>
      </c>
      <c r="D53" s="8">
        <f t="shared" si="9"/>
        <v>46174</v>
      </c>
      <c r="E53" s="2">
        <f t="shared" si="1"/>
        <v>46195</v>
      </c>
      <c r="F53" s="5">
        <f t="shared" si="2"/>
        <v>21</v>
      </c>
      <c r="G53" s="6">
        <v>3</v>
      </c>
      <c r="J53" t="s">
        <v>6</v>
      </c>
      <c r="K53" s="15" t="s">
        <v>56</v>
      </c>
    </row>
    <row r="54" spans="1:11" ht="17.25" x14ac:dyDescent="0.35">
      <c r="C54">
        <v>51</v>
      </c>
      <c r="D54" s="8">
        <f>DATE(2026,6,23)</f>
        <v>46196</v>
      </c>
      <c r="E54" s="2">
        <f t="shared" si="1"/>
        <v>46203</v>
      </c>
      <c r="F54" s="5">
        <f t="shared" si="2"/>
        <v>7</v>
      </c>
      <c r="G54" s="6">
        <v>1</v>
      </c>
      <c r="J54" t="s">
        <v>6</v>
      </c>
      <c r="K54" s="16" t="s">
        <v>91</v>
      </c>
    </row>
  </sheetData>
  <autoFilter ref="A3:P3" xr:uid="{0FE582E6-FEDF-4D0D-921E-6EFF61A6E98A}">
    <sortState xmlns:xlrd2="http://schemas.microsoft.com/office/spreadsheetml/2017/richdata2" ref="A4:P52">
      <sortCondition ref="C3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CFF3-0AB6-42CF-B252-D34413535FD9}">
  <dimension ref="A1"/>
  <sheetViews>
    <sheetView zoomScale="55" zoomScaleNormal="55" workbookViewId="0">
      <selection activeCell="O63" sqref="O63"/>
    </sheetView>
  </sheetViews>
  <sheetFormatPr defaultRowHeight="16.5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942E-8CD3-4C94-850E-66C2CB049267}">
  <dimension ref="A1:O11"/>
  <sheetViews>
    <sheetView workbookViewId="0">
      <selection activeCell="C3" sqref="C3"/>
    </sheetView>
  </sheetViews>
  <sheetFormatPr defaultRowHeight="16.5" x14ac:dyDescent="0.3"/>
  <cols>
    <col min="1" max="1" width="25.25" bestFit="1" customWidth="1"/>
    <col min="2" max="2" width="83.125" bestFit="1" customWidth="1"/>
    <col min="3" max="3" width="50.5" style="14" bestFit="1" customWidth="1"/>
    <col min="4" max="4" width="47.375" hidden="1" customWidth="1"/>
    <col min="5" max="16" width="0" hidden="1" customWidth="1"/>
    <col min="17" max="17" width="12.25" customWidth="1"/>
  </cols>
  <sheetData>
    <row r="1" spans="1:15" s="13" customFormat="1" ht="39.75" x14ac:dyDescent="0.7">
      <c r="A1" s="12" t="s">
        <v>92</v>
      </c>
      <c r="B1" s="12" t="s">
        <v>93</v>
      </c>
      <c r="C1" s="12" t="s">
        <v>94</v>
      </c>
      <c r="D1" s="13" t="s">
        <v>95</v>
      </c>
      <c r="G1" s="13" t="s">
        <v>96</v>
      </c>
      <c r="K1" s="13" t="s">
        <v>97</v>
      </c>
      <c r="L1" s="13" t="s">
        <v>98</v>
      </c>
      <c r="O1" s="13" t="s">
        <v>99</v>
      </c>
    </row>
    <row r="2" spans="1:15" ht="33" x14ac:dyDescent="0.3">
      <c r="A2" t="s">
        <v>100</v>
      </c>
      <c r="B2" s="1" t="s">
        <v>101</v>
      </c>
      <c r="C2" s="14" t="s">
        <v>123</v>
      </c>
      <c r="D2" t="s">
        <v>102</v>
      </c>
      <c r="G2" t="s">
        <v>103</v>
      </c>
      <c r="K2" t="s">
        <v>97</v>
      </c>
      <c r="L2" t="s">
        <v>104</v>
      </c>
    </row>
    <row r="3" spans="1:15" x14ac:dyDescent="0.3">
      <c r="A3" t="s">
        <v>100</v>
      </c>
      <c r="B3" s="1" t="s">
        <v>105</v>
      </c>
      <c r="D3" t="s">
        <v>106</v>
      </c>
      <c r="E3" t="s">
        <v>107</v>
      </c>
      <c r="K3" t="s">
        <v>108</v>
      </c>
    </row>
    <row r="4" spans="1:15" x14ac:dyDescent="0.3">
      <c r="B4" t="s">
        <v>109</v>
      </c>
    </row>
    <row r="5" spans="1:15" x14ac:dyDescent="0.3">
      <c r="B5" t="s">
        <v>110</v>
      </c>
      <c r="C5" s="14" t="s">
        <v>111</v>
      </c>
      <c r="K5" t="s">
        <v>112</v>
      </c>
    </row>
    <row r="6" spans="1:15" x14ac:dyDescent="0.3">
      <c r="B6" t="s">
        <v>113</v>
      </c>
      <c r="C6" s="14" t="s">
        <v>114</v>
      </c>
    </row>
    <row r="7" spans="1:15" x14ac:dyDescent="0.3">
      <c r="B7" t="s">
        <v>115</v>
      </c>
      <c r="C7" s="14" t="s">
        <v>116</v>
      </c>
    </row>
    <row r="8" spans="1:15" x14ac:dyDescent="0.3">
      <c r="B8" t="s">
        <v>117</v>
      </c>
      <c r="C8" s="14" t="s">
        <v>114</v>
      </c>
    </row>
    <row r="9" spans="1:15" x14ac:dyDescent="0.3">
      <c r="B9" t="s">
        <v>118</v>
      </c>
      <c r="K9" t="s">
        <v>119</v>
      </c>
    </row>
    <row r="10" spans="1:15" x14ac:dyDescent="0.3">
      <c r="B10" t="s">
        <v>120</v>
      </c>
      <c r="K10" t="s">
        <v>121</v>
      </c>
    </row>
    <row r="11" spans="1:15" x14ac:dyDescent="0.3">
      <c r="K11" t="s">
        <v>122</v>
      </c>
    </row>
  </sheetData>
  <conditionalFormatting sqref="A1:C9">
    <cfRule type="expression" dxfId="1" priority="2">
      <formula>ISBLANK($C1:$C18)</formula>
    </cfRule>
  </conditionalFormatting>
  <conditionalFormatting sqref="A10:C199">
    <cfRule type="expression" dxfId="0" priority="1">
      <formula>ISBLANK($C10:$C28)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2B57268417D4DAC417293FE1765D8" ma:contentTypeVersion="6" ma:contentTypeDescription="Create a new document." ma:contentTypeScope="" ma:versionID="4f047a11d5d375ad790bbb83345aa575">
  <xsd:schema xmlns:xsd="http://www.w3.org/2001/XMLSchema" xmlns:xs="http://www.w3.org/2001/XMLSchema" xmlns:p="http://schemas.microsoft.com/office/2006/metadata/properties" xmlns:ns2="b38c3d24-9700-424e-aca0-a129b9255c89" xmlns:ns3="ae0a172e-1e13-4387-af7f-6f258c1c4171" targetNamespace="http://schemas.microsoft.com/office/2006/metadata/properties" ma:root="true" ma:fieldsID="bdd956bf7eae259d19e3ec5ff3810d21" ns2:_="" ns3:_="">
    <xsd:import namespace="b38c3d24-9700-424e-aca0-a129b9255c89"/>
    <xsd:import namespace="ae0a172e-1e13-4387-af7f-6f258c1c41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c3d24-9700-424e-aca0-a129b9255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a172e-1e13-4387-af7f-6f258c1c41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F3DD7-DF6E-4E99-B7C1-7208BA1EEE2A}">
  <ds:schemaRefs>
    <ds:schemaRef ds:uri="ae0a172e-1e13-4387-af7f-6f258c1c4171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b38c3d24-9700-424e-aca0-a129b9255c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FBC86BE-615F-42C8-98D4-C4318C10A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35DE37-8BFB-4F05-BAE7-9F0C8342C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c3d24-9700-424e-aca0-a129b9255c89"/>
    <ds:schemaRef ds:uri="ae0a172e-1e13-4387-af7f-6f258c1c4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2036_Tasks</vt:lpstr>
      <vt:lpstr>2036_Schedule</vt:lpstr>
      <vt:lpstr>2036_PCDS_DecisionDiscussion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Coleman, Chad</dc:creator>
  <cp:keywords/>
  <dc:description/>
  <cp:lastModifiedBy>Jensen, Jon</cp:lastModifiedBy>
  <cp:revision/>
  <dcterms:created xsi:type="dcterms:W3CDTF">2023-02-27T15:51:25Z</dcterms:created>
  <dcterms:modified xsi:type="dcterms:W3CDTF">2025-08-18T17:05:01Z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e9819-3d07-47f7-9697-834686d925a0_Enabled">
    <vt:lpwstr>true</vt:lpwstr>
  </property>
  <property fmtid="{D5CDD505-2E9C-101B-9397-08002B2CF9AE}" pid="3" name="MSIP_Label_878e9819-3d07-47f7-9697-834686d925a0_SetDate">
    <vt:lpwstr>2023-04-12T15:30:02Z</vt:lpwstr>
  </property>
  <property fmtid="{D5CDD505-2E9C-101B-9397-08002B2CF9AE}" pid="4" name="MSIP_Label_878e9819-3d07-47f7-9697-834686d925a0_Method">
    <vt:lpwstr>Privileged</vt:lpwstr>
  </property>
  <property fmtid="{D5CDD505-2E9C-101B-9397-08002B2CF9AE}" pid="5" name="MSIP_Label_878e9819-3d07-47f7-9697-834686d925a0_Name">
    <vt:lpwstr>Public</vt:lpwstr>
  </property>
  <property fmtid="{D5CDD505-2E9C-101B-9397-08002B2CF9AE}" pid="6" name="MSIP_Label_878e9819-3d07-47f7-9697-834686d925a0_SiteId">
    <vt:lpwstr>fd6f305d-c929-4e10-9d46-2e7058aae5e6</vt:lpwstr>
  </property>
  <property fmtid="{D5CDD505-2E9C-101B-9397-08002B2CF9AE}" pid="7" name="MSIP_Label_878e9819-3d07-47f7-9697-834686d925a0_ActionId">
    <vt:lpwstr>97e0eeac-ff04-428e-8f98-aab13d059c56</vt:lpwstr>
  </property>
  <property fmtid="{D5CDD505-2E9C-101B-9397-08002B2CF9AE}" pid="8" name="MSIP_Label_878e9819-3d07-47f7-9697-834686d925a0_ContentBits">
    <vt:lpwstr>1</vt:lpwstr>
  </property>
  <property fmtid="{D5CDD505-2E9C-101B-9397-08002B2CF9AE}" pid="9" name="ContentTypeId">
    <vt:lpwstr>0x0101004A62B57268417D4DAC417293FE1765D8</vt:lpwstr>
  </property>
</Properties>
</file>