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style2.xml" ContentType="application/vnd.ms-office.chartstyle+xml"/>
  <Override PartName="/xl/charts/chart2.xml" ContentType="application/vnd.openxmlformats-officedocument.drawingml.chart+xml"/>
  <Override PartName="/xl/charts/colors2.xml" ContentType="application/vnd.ms-office.chartcolorstyle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ommittees\PCDS\Meetings\2022-11-09 PCDS\"/>
    </mc:Choice>
  </mc:AlternateContent>
  <xr:revisionPtr revIDLastSave="0" documentId="8_{C7D71A57-198B-487D-B650-2E6BEE206E35}" xr6:coauthVersionLast="47" xr6:coauthVersionMax="47" xr10:uidLastSave="{00000000-0000-0000-0000-000000000000}"/>
  <bookViews>
    <workbookView xWindow="-108" yWindow="-108" windowWidth="23256" windowHeight="12576" activeTab="4" xr2:uid="{F7E52230-CB4C-404C-AC6B-C128A631153C}"/>
  </bookViews>
  <sheets>
    <sheet name="GV_Nomo" sheetId="3" r:id="rId1"/>
    <sheet name="PV_ES__Gen_to Market" sheetId="4" r:id="rId2"/>
    <sheet name="PV_ES__ES_Charge_PV" sheetId="5" r:id="rId3"/>
    <sheet name="Example" sheetId="6" r:id="rId4"/>
    <sheet name="Example_MinGen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6" l="1"/>
  <c r="M17" i="6"/>
  <c r="M16" i="6"/>
  <c r="O13" i="6"/>
  <c r="O12" i="6"/>
  <c r="F13" i="6"/>
  <c r="F12" i="6"/>
  <c r="D16" i="6"/>
  <c r="J34" i="5"/>
  <c r="P9" i="2"/>
  <c r="C8" i="4" l="1"/>
  <c r="C7" i="4"/>
  <c r="J33" i="4"/>
  <c r="J34" i="4" s="1"/>
  <c r="K8" i="5" l="1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7" i="5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7" i="4"/>
  <c r="M29" i="5"/>
  <c r="N28" i="5"/>
  <c r="M28" i="5"/>
  <c r="N25" i="5"/>
  <c r="M25" i="5"/>
  <c r="N23" i="5"/>
  <c r="M23" i="5"/>
  <c r="M22" i="5"/>
  <c r="N20" i="5"/>
  <c r="M20" i="5"/>
  <c r="N18" i="5"/>
  <c r="M18" i="5"/>
  <c r="N17" i="5"/>
  <c r="M17" i="5"/>
  <c r="N15" i="5"/>
  <c r="M15" i="5"/>
  <c r="N13" i="5"/>
  <c r="M13" i="5"/>
  <c r="N12" i="5"/>
  <c r="M12" i="5"/>
  <c r="N9" i="5"/>
  <c r="N8" i="5"/>
  <c r="J33" i="5"/>
  <c r="M7" i="5"/>
  <c r="N30" i="5"/>
  <c r="M30" i="5"/>
  <c r="N29" i="5"/>
  <c r="N27" i="5"/>
  <c r="M27" i="5"/>
  <c r="N26" i="5"/>
  <c r="M26" i="5"/>
  <c r="N24" i="5"/>
  <c r="M24" i="5"/>
  <c r="N22" i="5"/>
  <c r="N21" i="5"/>
  <c r="M21" i="5"/>
  <c r="N19" i="5"/>
  <c r="M19" i="5"/>
  <c r="N16" i="5"/>
  <c r="M16" i="5"/>
  <c r="N14" i="5"/>
  <c r="M14" i="5"/>
  <c r="N11" i="5"/>
  <c r="M11" i="5"/>
  <c r="N10" i="5"/>
  <c r="M10" i="5"/>
  <c r="M9" i="5"/>
  <c r="M8" i="5"/>
  <c r="J32" i="4"/>
  <c r="N15" i="4"/>
  <c r="N30" i="4"/>
  <c r="M30" i="4"/>
  <c r="N29" i="4"/>
  <c r="M29" i="4"/>
  <c r="N28" i="4"/>
  <c r="M28" i="4"/>
  <c r="N27" i="4"/>
  <c r="M27" i="4"/>
  <c r="M26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N18" i="4"/>
  <c r="M18" i="4"/>
  <c r="N17" i="4"/>
  <c r="M17" i="4"/>
  <c r="N16" i="4"/>
  <c r="M16" i="4"/>
  <c r="M15" i="4"/>
  <c r="M14" i="4"/>
  <c r="M13" i="4"/>
  <c r="N12" i="4"/>
  <c r="M12" i="4"/>
  <c r="N11" i="4"/>
  <c r="M11" i="4"/>
  <c r="N10" i="4"/>
  <c r="M10" i="4"/>
  <c r="N9" i="4"/>
  <c r="M9" i="4"/>
  <c r="N8" i="4"/>
  <c r="M8" i="4"/>
  <c r="N7" i="4"/>
  <c r="M7" i="4"/>
  <c r="N14" i="4"/>
  <c r="N13" i="4"/>
  <c r="N26" i="4"/>
  <c r="N25" i="4"/>
  <c r="V9" i="2"/>
  <c r="U8" i="2"/>
  <c r="U29" i="2"/>
  <c r="V29" i="2" s="1"/>
  <c r="U15" i="2"/>
  <c r="V15" i="2" s="1"/>
  <c r="I28" i="2"/>
  <c r="J28" i="2" s="1"/>
  <c r="I26" i="2"/>
  <c r="J26" i="2" s="1"/>
  <c r="I22" i="2"/>
  <c r="J22" i="2" s="1"/>
  <c r="I16" i="2"/>
  <c r="J16" i="2" s="1"/>
  <c r="I15" i="2"/>
  <c r="J15" i="2" s="1"/>
  <c r="J9" i="2"/>
  <c r="I8" i="2"/>
  <c r="U28" i="2"/>
  <c r="V28" i="2" s="1"/>
  <c r="U27" i="2"/>
  <c r="V27" i="2" s="1"/>
  <c r="U26" i="2"/>
  <c r="V26" i="2" s="1"/>
  <c r="U25" i="2"/>
  <c r="V25" i="2" s="1"/>
  <c r="U24" i="2"/>
  <c r="V24" i="2" s="1"/>
  <c r="U23" i="2"/>
  <c r="V23" i="2" s="1"/>
  <c r="U22" i="2"/>
  <c r="V22" i="2" s="1"/>
  <c r="U21" i="2"/>
  <c r="V21" i="2" s="1"/>
  <c r="U20" i="2"/>
  <c r="V20" i="2" s="1"/>
  <c r="U19" i="2"/>
  <c r="V19" i="2" s="1"/>
  <c r="U18" i="2"/>
  <c r="V18" i="2" s="1"/>
  <c r="U17" i="2"/>
  <c r="V17" i="2" s="1"/>
  <c r="U16" i="2"/>
  <c r="V16" i="2" s="1"/>
  <c r="U32" i="2" l="1"/>
  <c r="U33" i="2" s="1"/>
  <c r="U35" i="2" s="1"/>
  <c r="V22" i="5"/>
  <c r="Q22" i="5"/>
  <c r="V15" i="5"/>
  <c r="W15" i="5" s="1"/>
  <c r="Q15" i="5"/>
  <c r="Q26" i="5"/>
  <c r="V26" i="5"/>
  <c r="Q9" i="5"/>
  <c r="V9" i="5"/>
  <c r="Q10" i="5"/>
  <c r="V10" i="5"/>
  <c r="W10" i="5" s="1"/>
  <c r="V17" i="5"/>
  <c r="W17" i="5" s="1"/>
  <c r="Q17" i="5"/>
  <c r="Q11" i="5"/>
  <c r="R11" i="5" s="1"/>
  <c r="S11" i="5" s="1"/>
  <c r="V11" i="5"/>
  <c r="V18" i="5"/>
  <c r="Q18" i="5"/>
  <c r="R18" i="5" s="1"/>
  <c r="S18" i="5" s="1"/>
  <c r="Q8" i="5"/>
  <c r="V8" i="5"/>
  <c r="Q27" i="5"/>
  <c r="V27" i="5"/>
  <c r="V16" i="5"/>
  <c r="Q16" i="5"/>
  <c r="Q14" i="5"/>
  <c r="V14" i="5"/>
  <c r="Q30" i="5"/>
  <c r="R30" i="5" s="1"/>
  <c r="S30" i="5" s="1"/>
  <c r="V30" i="5"/>
  <c r="V20" i="5"/>
  <c r="W20" i="5" s="1"/>
  <c r="Q20" i="5"/>
  <c r="R20" i="5" s="1"/>
  <c r="S20" i="5" s="1"/>
  <c r="V7" i="5"/>
  <c r="Q23" i="5"/>
  <c r="V23" i="5"/>
  <c r="W23" i="5" s="1"/>
  <c r="V19" i="5"/>
  <c r="Q19" i="5"/>
  <c r="Q25" i="5"/>
  <c r="R25" i="5" s="1"/>
  <c r="S25" i="5" s="1"/>
  <c r="V25" i="5"/>
  <c r="V21" i="5"/>
  <c r="Q21" i="5"/>
  <c r="Q28" i="5"/>
  <c r="V28" i="5"/>
  <c r="Q13" i="5"/>
  <c r="R13" i="5" s="1"/>
  <c r="S13" i="5" s="1"/>
  <c r="V13" i="5"/>
  <c r="Q12" i="5"/>
  <c r="V12" i="5"/>
  <c r="Q24" i="5"/>
  <c r="V24" i="5"/>
  <c r="Q29" i="5"/>
  <c r="R29" i="5" s="1"/>
  <c r="S29" i="5" s="1"/>
  <c r="V29" i="5"/>
  <c r="W29" i="5" s="1"/>
  <c r="Q22" i="4"/>
  <c r="V22" i="4"/>
  <c r="W22" i="4" s="1"/>
  <c r="V13" i="4"/>
  <c r="W13" i="4" s="1"/>
  <c r="Q13" i="4"/>
  <c r="R13" i="4" s="1"/>
  <c r="S13" i="4" s="1"/>
  <c r="V23" i="4"/>
  <c r="Q23" i="4"/>
  <c r="V15" i="4"/>
  <c r="Q15" i="4"/>
  <c r="V24" i="4"/>
  <c r="Q24" i="4"/>
  <c r="R24" i="4" s="1"/>
  <c r="S24" i="4" s="1"/>
  <c r="V7" i="4"/>
  <c r="Q7" i="4"/>
  <c r="V25" i="4"/>
  <c r="Q25" i="4"/>
  <c r="R25" i="4" s="1"/>
  <c r="S25" i="4" s="1"/>
  <c r="V8" i="4"/>
  <c r="Q8" i="4"/>
  <c r="Q19" i="4"/>
  <c r="V19" i="4"/>
  <c r="V28" i="4"/>
  <c r="W28" i="4" s="1"/>
  <c r="Q28" i="4"/>
  <c r="R28" i="4" s="1"/>
  <c r="S28" i="4" s="1"/>
  <c r="V10" i="4"/>
  <c r="Q10" i="4"/>
  <c r="V14" i="4"/>
  <c r="W14" i="4" s="1"/>
  <c r="Q14" i="4"/>
  <c r="Q16" i="4"/>
  <c r="V16" i="4"/>
  <c r="Q17" i="4"/>
  <c r="V17" i="4"/>
  <c r="W17" i="4" s="1"/>
  <c r="V26" i="4"/>
  <c r="Q26" i="4"/>
  <c r="R26" i="4" s="1"/>
  <c r="S26" i="4" s="1"/>
  <c r="Q18" i="4"/>
  <c r="R18" i="4" s="1"/>
  <c r="S18" i="4" s="1"/>
  <c r="V18" i="4"/>
  <c r="W18" i="4" s="1"/>
  <c r="V27" i="4"/>
  <c r="Q27" i="4"/>
  <c r="R27" i="4" s="1"/>
  <c r="S27" i="4" s="1"/>
  <c r="V9" i="4"/>
  <c r="W9" i="4" s="1"/>
  <c r="Q9" i="4"/>
  <c r="R9" i="4" s="1"/>
  <c r="S9" i="4" s="1"/>
  <c r="Q20" i="4"/>
  <c r="V20" i="4"/>
  <c r="V29" i="4"/>
  <c r="W29" i="4" s="1"/>
  <c r="Z29" i="4" s="1"/>
  <c r="Q29" i="4"/>
  <c r="V11" i="4"/>
  <c r="Q11" i="4"/>
  <c r="R11" i="4" s="1"/>
  <c r="S11" i="4" s="1"/>
  <c r="Q21" i="4"/>
  <c r="V21" i="4"/>
  <c r="V30" i="4"/>
  <c r="Q30" i="4"/>
  <c r="V12" i="4"/>
  <c r="W12" i="4" s="1"/>
  <c r="Q12" i="4"/>
  <c r="W26" i="4"/>
  <c r="W8" i="4"/>
  <c r="W19" i="4"/>
  <c r="R29" i="4"/>
  <c r="S29" i="4" s="1"/>
  <c r="W20" i="4"/>
  <c r="W16" i="4"/>
  <c r="W7" i="4"/>
  <c r="W24" i="4"/>
  <c r="Z24" i="4" s="1"/>
  <c r="W21" i="4"/>
  <c r="W15" i="4"/>
  <c r="W25" i="4"/>
  <c r="N7" i="5"/>
  <c r="W7" i="5" s="1"/>
  <c r="R26" i="5"/>
  <c r="S26" i="5" s="1"/>
  <c r="R19" i="5"/>
  <c r="S19" i="5" s="1"/>
  <c r="R10" i="5"/>
  <c r="S10" i="5" s="1"/>
  <c r="J32" i="5"/>
  <c r="J35" i="5" s="1"/>
  <c r="R16" i="5"/>
  <c r="S16" i="5" s="1"/>
  <c r="R8" i="5"/>
  <c r="S8" i="5" s="1"/>
  <c r="R9" i="5"/>
  <c r="S9" i="5" s="1"/>
  <c r="R17" i="5"/>
  <c r="S17" i="5" s="1"/>
  <c r="R23" i="5"/>
  <c r="S23" i="5" s="1"/>
  <c r="R24" i="5"/>
  <c r="S24" i="5" s="1"/>
  <c r="R12" i="5"/>
  <c r="S12" i="5" s="1"/>
  <c r="R14" i="5"/>
  <c r="S14" i="5" s="1"/>
  <c r="W24" i="5"/>
  <c r="W16" i="5"/>
  <c r="W8" i="5"/>
  <c r="R27" i="5"/>
  <c r="S27" i="5" s="1"/>
  <c r="R28" i="5"/>
  <c r="S28" i="5" s="1"/>
  <c r="R15" i="5"/>
  <c r="S15" i="5" s="1"/>
  <c r="R21" i="5"/>
  <c r="S21" i="5" s="1"/>
  <c r="R22" i="5"/>
  <c r="S22" i="5" s="1"/>
  <c r="W26" i="5"/>
  <c r="W18" i="5"/>
  <c r="W12" i="5"/>
  <c r="W13" i="5"/>
  <c r="W28" i="5"/>
  <c r="W14" i="5"/>
  <c r="W22" i="5"/>
  <c r="W30" i="5"/>
  <c r="W9" i="5"/>
  <c r="W11" i="5"/>
  <c r="W19" i="5"/>
  <c r="W21" i="5"/>
  <c r="W25" i="5"/>
  <c r="W27" i="5"/>
  <c r="Z27" i="5" s="1"/>
  <c r="R7" i="4"/>
  <c r="S7" i="4" s="1"/>
  <c r="R10" i="4"/>
  <c r="S10" i="4" s="1"/>
  <c r="R12" i="4"/>
  <c r="S12" i="4" s="1"/>
  <c r="R15" i="4"/>
  <c r="S15" i="4" s="1"/>
  <c r="R17" i="4"/>
  <c r="S17" i="4" s="1"/>
  <c r="R20" i="4"/>
  <c r="S20" i="4" s="1"/>
  <c r="R23" i="4"/>
  <c r="S23" i="4" s="1"/>
  <c r="R16" i="4"/>
  <c r="S16" i="4" s="1"/>
  <c r="R22" i="4"/>
  <c r="S22" i="4" s="1"/>
  <c r="R14" i="4"/>
  <c r="S14" i="4" s="1"/>
  <c r="R30" i="4"/>
  <c r="S30" i="4" s="1"/>
  <c r="R19" i="4"/>
  <c r="S19" i="4" s="1"/>
  <c r="R21" i="4"/>
  <c r="S21" i="4" s="1"/>
  <c r="R8" i="4"/>
  <c r="S8" i="4" s="1"/>
  <c r="J35" i="4"/>
  <c r="V32" i="2"/>
  <c r="V33" i="2" s="1"/>
  <c r="V35" i="2" s="1"/>
  <c r="W23" i="4"/>
  <c r="W30" i="4"/>
  <c r="Z30" i="4" s="1"/>
  <c r="W10" i="4"/>
  <c r="W27" i="4"/>
  <c r="W11" i="4"/>
  <c r="I21" i="2"/>
  <c r="J21" i="2" s="1"/>
  <c r="I24" i="2"/>
  <c r="J24" i="2" s="1"/>
  <c r="I20" i="2"/>
  <c r="J20" i="2" s="1"/>
  <c r="I25" i="2"/>
  <c r="J25" i="2" s="1"/>
  <c r="I23" i="2"/>
  <c r="J23" i="2" s="1"/>
  <c r="I27" i="2"/>
  <c r="J27" i="2" s="1"/>
  <c r="I17" i="2"/>
  <c r="J17" i="2" s="1"/>
  <c r="I18" i="2"/>
  <c r="J18" i="2" s="1"/>
  <c r="I19" i="2"/>
  <c r="J19" i="2" s="1"/>
  <c r="J32" i="2" l="1"/>
  <c r="J33" i="2" s="1"/>
  <c r="J35" i="2" s="1"/>
  <c r="Q7" i="5"/>
  <c r="F20" i="4"/>
  <c r="Z20" i="4"/>
  <c r="F17" i="4"/>
  <c r="Z17" i="4"/>
  <c r="F27" i="4"/>
  <c r="Z27" i="4"/>
  <c r="F18" i="4"/>
  <c r="Z18" i="4"/>
  <c r="F8" i="4"/>
  <c r="Z8" i="4"/>
  <c r="F9" i="4"/>
  <c r="Z9" i="4"/>
  <c r="F15" i="4"/>
  <c r="Z15" i="4"/>
  <c r="F13" i="4"/>
  <c r="Z13" i="4"/>
  <c r="F14" i="4"/>
  <c r="Z14" i="4"/>
  <c r="F22" i="4"/>
  <c r="Z22" i="4"/>
  <c r="F25" i="4"/>
  <c r="Z25" i="4"/>
  <c r="F28" i="4"/>
  <c r="Z28" i="4"/>
  <c r="F11" i="4"/>
  <c r="Z11" i="4"/>
  <c r="F19" i="4"/>
  <c r="Z19" i="4"/>
  <c r="F10" i="4"/>
  <c r="Z10" i="4"/>
  <c r="F21" i="4"/>
  <c r="Z21" i="4"/>
  <c r="F26" i="4"/>
  <c r="Z26" i="4"/>
  <c r="F12" i="4"/>
  <c r="Z12" i="4"/>
  <c r="F23" i="4"/>
  <c r="Z23" i="4"/>
  <c r="F7" i="4"/>
  <c r="Z7" i="4"/>
  <c r="F16" i="4"/>
  <c r="Z16" i="4"/>
  <c r="Z8" i="5"/>
  <c r="F8" i="5"/>
  <c r="F14" i="5"/>
  <c r="Z14" i="5"/>
  <c r="F28" i="5"/>
  <c r="Z28" i="5"/>
  <c r="F29" i="5"/>
  <c r="Z29" i="5"/>
  <c r="F13" i="5"/>
  <c r="Z13" i="5"/>
  <c r="F20" i="5"/>
  <c r="Z20" i="5"/>
  <c r="F12" i="5"/>
  <c r="Z12" i="5"/>
  <c r="F18" i="5"/>
  <c r="Z18" i="5"/>
  <c r="F10" i="5"/>
  <c r="Z10" i="5"/>
  <c r="F26" i="5"/>
  <c r="Z26" i="5"/>
  <c r="F15" i="5"/>
  <c r="Z15" i="5"/>
  <c r="F22" i="5"/>
  <c r="Z22" i="5"/>
  <c r="F24" i="5"/>
  <c r="Z24" i="5"/>
  <c r="F25" i="5"/>
  <c r="Z25" i="5"/>
  <c r="F23" i="5"/>
  <c r="Z23" i="5"/>
  <c r="F19" i="5"/>
  <c r="Z19" i="5"/>
  <c r="F11" i="5"/>
  <c r="Z11" i="5"/>
  <c r="F30" i="5"/>
  <c r="Z30" i="5"/>
  <c r="F21" i="5"/>
  <c r="Z21" i="5"/>
  <c r="F17" i="5"/>
  <c r="Z17" i="5"/>
  <c r="F9" i="5"/>
  <c r="Z9" i="5"/>
  <c r="F16" i="5"/>
  <c r="Z16" i="5"/>
  <c r="Z7" i="5"/>
  <c r="F7" i="5"/>
  <c r="F27" i="5"/>
  <c r="F24" i="4"/>
  <c r="X30" i="4"/>
  <c r="F30" i="4"/>
  <c r="X29" i="4"/>
  <c r="F29" i="4"/>
  <c r="X28" i="4"/>
  <c r="X26" i="4"/>
  <c r="X27" i="4"/>
  <c r="X15" i="4"/>
  <c r="X14" i="4"/>
  <c r="X13" i="4"/>
  <c r="R7" i="5"/>
  <c r="S7" i="5" s="1"/>
  <c r="X12" i="4"/>
  <c r="X7" i="4"/>
  <c r="X11" i="4"/>
  <c r="X10" i="4"/>
  <c r="X9" i="4"/>
  <c r="X8" i="4"/>
  <c r="X16" i="4"/>
  <c r="X17" i="4"/>
  <c r="X18" i="4"/>
  <c r="X22" i="4"/>
  <c r="X19" i="4"/>
  <c r="X20" i="4"/>
  <c r="X21" i="4"/>
  <c r="X23" i="4"/>
  <c r="X24" i="4"/>
  <c r="X25" i="4"/>
  <c r="X18" i="5"/>
  <c r="X12" i="5"/>
  <c r="X15" i="5"/>
  <c r="X19" i="5"/>
  <c r="X21" i="5"/>
  <c r="X26" i="5"/>
  <c r="X9" i="5"/>
  <c r="X11" i="5"/>
  <c r="X17" i="5"/>
  <c r="X8" i="5"/>
  <c r="X16" i="5"/>
  <c r="X24" i="5"/>
  <c r="X29" i="5"/>
  <c r="X7" i="5"/>
  <c r="X23" i="5"/>
  <c r="X10" i="5"/>
  <c r="X30" i="5"/>
  <c r="X22" i="5"/>
  <c r="X14" i="5"/>
  <c r="X27" i="5"/>
  <c r="X13" i="5"/>
  <c r="X28" i="5"/>
  <c r="X25" i="5"/>
  <c r="X20" i="5"/>
  <c r="I32" i="2"/>
  <c r="I33" i="2" s="1"/>
  <c r="I35" i="2" s="1"/>
  <c r="V36" i="2"/>
  <c r="V37" i="2" s="1"/>
  <c r="X33" i="5" l="1"/>
  <c r="X33" i="4"/>
  <c r="J36" i="2"/>
  <c r="J3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M Harris</author>
  </authors>
  <commentList>
    <comment ref="R29" authorId="0" shapeId="0" xr:uid="{1A465A37-0962-4827-9168-A815E08D9A68}">
      <text>
        <r>
          <rPr>
            <b/>
            <sz val="9"/>
            <color indexed="81"/>
            <rFont val="Tahoma"/>
            <family val="2"/>
          </rPr>
          <t>Kevin M Harris:</t>
        </r>
        <r>
          <rPr>
            <sz val="9"/>
            <color indexed="81"/>
            <rFont val="Tahoma"/>
            <family val="2"/>
          </rPr>
          <t xml:space="preserve">
Hourly Modeled Load</t>
        </r>
      </text>
    </comment>
  </commentList>
</comments>
</file>

<file path=xl/sharedStrings.xml><?xml version="1.0" encoding="utf-8"?>
<sst xmlns="http://schemas.openxmlformats.org/spreadsheetml/2006/main" count="236" uniqueCount="73">
  <si>
    <t>MW</t>
  </si>
  <si>
    <t>Load</t>
  </si>
  <si>
    <t>IC 1</t>
  </si>
  <si>
    <t>ST 1</t>
  </si>
  <si>
    <t>ST 2</t>
  </si>
  <si>
    <t>ST 3</t>
  </si>
  <si>
    <t>ST 4</t>
  </si>
  <si>
    <t>Com Limit</t>
  </si>
  <si>
    <t>Disp Limt</t>
  </si>
  <si>
    <t>Commit</t>
  </si>
  <si>
    <t>Dispatch</t>
  </si>
  <si>
    <t>On/Off</t>
  </si>
  <si>
    <t>Type</t>
  </si>
  <si>
    <t>Coeff</t>
  </si>
  <si>
    <t>Cap</t>
  </si>
  <si>
    <t>Penalty</t>
  </si>
  <si>
    <t>Net Penalty Cost</t>
  </si>
  <si>
    <t>Penalty Cost ($/MW)</t>
  </si>
  <si>
    <t>GV Action</t>
  </si>
  <si>
    <t>Nomo</t>
  </si>
  <si>
    <t>Disp%</t>
  </si>
  <si>
    <t>Momo Total Penalty Cost</t>
  </si>
  <si>
    <t>Sum of Nomogram Components</t>
  </si>
  <si>
    <t>PV</t>
  </si>
  <si>
    <t>ES</t>
  </si>
  <si>
    <t>ES Generation</t>
  </si>
  <si>
    <t>ES Charging</t>
  </si>
  <si>
    <t>Sum</t>
  </si>
  <si>
    <t>Penalty MW</t>
  </si>
  <si>
    <t>$</t>
  </si>
  <si>
    <t>ES Avail Charge Gen</t>
  </si>
  <si>
    <t>ES Daily Balance</t>
  </si>
  <si>
    <t>Limit for Commit</t>
  </si>
  <si>
    <t>Limt for Dispatch</t>
  </si>
  <si>
    <t>Penalty for Dispatch</t>
  </si>
  <si>
    <t>Hourly Gen</t>
  </si>
  <si>
    <t>w/Coeff</t>
  </si>
  <si>
    <t>Cost</t>
  </si>
  <si>
    <t>Penalty for Commit</t>
  </si>
  <si>
    <t>Violation</t>
  </si>
  <si>
    <t>Hr</t>
  </si>
  <si>
    <t>of</t>
  </si>
  <si>
    <t>Day</t>
  </si>
  <si>
    <t>If Sum[ Items(i) * Coefficient(i) ] - (Limit for Commitment) &gt; 0 Then</t>
  </si>
  <si>
    <t>End</t>
  </si>
  <si>
    <t>Example 2: Limit ES Charging to PV Generation Only</t>
  </si>
  <si>
    <t>Example 1: Limit Generation to Market to PV Max Capacity</t>
  </si>
  <si>
    <t>Base Linear Constraint/Nomogram Formula</t>
  </si>
  <si>
    <t>ES Eff</t>
  </si>
  <si>
    <t>Nomo Items</t>
  </si>
  <si>
    <t>Net</t>
  </si>
  <si>
    <t>PV/ES Gen/Dispatch</t>
  </si>
  <si>
    <t>Gen/Disp</t>
  </si>
  <si>
    <t>CC 1</t>
  </si>
  <si>
    <t>CC 2</t>
  </si>
  <si>
    <t>Min Generation Requirement</t>
  </si>
  <si>
    <t>Example 3b: Set Min as Gen Function of Load</t>
  </si>
  <si>
    <t>Example 3a: Set Min Gen Target for Area</t>
  </si>
  <si>
    <t>Penalty Cost * Sum( Items(i) * Coefficient) - (Limit for Commitment))</t>
  </si>
  <si>
    <t>Capacity to Market</t>
  </si>
  <si>
    <t>Energy Storage (ES)</t>
  </si>
  <si>
    <t>GridView Linear Constraint (Nomo) Set-Up</t>
  </si>
  <si>
    <t>Gen to</t>
  </si>
  <si>
    <t>Market</t>
  </si>
  <si>
    <t>ES Change</t>
  </si>
  <si>
    <t>from PV</t>
  </si>
  <si>
    <t>Modeled PV</t>
  </si>
  <si>
    <t>PV Cap (AC)</t>
  </si>
  <si>
    <t>Modeled ES</t>
  </si>
  <si>
    <t>Modeled Values - Case 1</t>
  </si>
  <si>
    <t>Modeled Values - Case 2</t>
  </si>
  <si>
    <r>
      <t xml:space="preserve">Nomo </t>
    </r>
    <r>
      <rPr>
        <b/>
        <sz val="11"/>
        <color theme="1"/>
        <rFont val="Palatino Linotype"/>
        <family val="1"/>
      </rPr>
      <t>Commit</t>
    </r>
    <r>
      <rPr>
        <sz val="11"/>
        <color theme="1"/>
        <rFont val="Palatino Linotype"/>
        <family val="1"/>
      </rPr>
      <t xml:space="preserve"> Calc</t>
    </r>
  </si>
  <si>
    <r>
      <t xml:space="preserve">Nomo </t>
    </r>
    <r>
      <rPr>
        <b/>
        <sz val="11"/>
        <color theme="1"/>
        <rFont val="Palatino Linotype"/>
        <family val="1"/>
      </rPr>
      <t>Dispatch</t>
    </r>
    <r>
      <rPr>
        <sz val="11"/>
        <color theme="1"/>
        <rFont val="Palatino Linotype"/>
        <family val="1"/>
      </rPr>
      <t xml:space="preserve"> Calc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</si>
</sst>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Lucida Sans"/>
      <family val="2"/>
    </font>
    <font>
      <sz val="11"/>
      <color theme="1"/>
      <name val="Palatino Linotype"/>
      <family val="1"/>
    </font>
    <font>
      <b/>
      <sz val="14"/>
      <color theme="1"/>
      <name val="Lucida Sans"/>
      <family val="2"/>
    </font>
    <font>
      <b/>
      <sz val="11"/>
      <color theme="1"/>
      <name val="Palatino Linotype"/>
      <family val="1"/>
    </font>
    <font>
      <sz val="11"/>
      <color rgb="FF800000"/>
      <name val="Palatino Linotype"/>
      <family val="1"/>
    </font>
    <font>
      <sz val="11"/>
      <color rgb="FF0000CC"/>
      <name val="Palatino Linotype"/>
      <family val="1"/>
    </font>
    <font>
      <b/>
      <sz val="11"/>
      <color rgb="FF0000CC"/>
      <name val="Palatino Linotype"/>
      <family val="1"/>
    </font>
    <font>
      <b/>
      <u/>
      <sz val="12"/>
      <color theme="1"/>
      <name val="Palatino Linotype"/>
      <family val="1"/>
    </font>
    <font>
      <sz val="11"/>
      <name val="Palatino Linotype"/>
      <family val="1"/>
    </font>
    <font>
      <b/>
      <sz val="16"/>
      <color theme="1"/>
      <name val="Lucida Sans"/>
      <family val="2"/>
    </font>
  </fonts>
  <fills count="3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4" fillId="0" borderId="0" applyNumberFormat="0" applyFill="0" applyBorder="0" applyAlignment="0" applyProtection="0"/>
    <xf numFmtId="0" fontId="5" fillId="0" borderId="15" applyNumberFormat="0" applyFill="0" applyAlignment="0" applyProtection="0"/>
    <xf numFmtId="0" fontId="6" fillId="0" borderId="16" applyNumberFormat="0" applyFill="0" applyAlignment="0" applyProtection="0"/>
    <xf numFmtId="0" fontId="7" fillId="0" borderId="17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18" applyNumberFormat="0" applyAlignment="0" applyProtection="0"/>
    <xf numFmtId="0" fontId="12" fillId="10" borderId="19" applyNumberFormat="0" applyAlignment="0" applyProtection="0"/>
    <xf numFmtId="0" fontId="13" fillId="10" borderId="18" applyNumberFormat="0" applyAlignment="0" applyProtection="0"/>
    <xf numFmtId="0" fontId="14" fillId="0" borderId="20" applyNumberFormat="0" applyFill="0" applyAlignment="0" applyProtection="0"/>
    <xf numFmtId="0" fontId="15" fillId="11" borderId="21" applyNumberFormat="0" applyAlignment="0" applyProtection="0"/>
    <xf numFmtId="0" fontId="16" fillId="0" borderId="0" applyNumberFormat="0" applyFill="0" applyBorder="0" applyAlignment="0" applyProtection="0"/>
    <xf numFmtId="0" fontId="3" fillId="12" borderId="22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23" applyNumberFormat="0" applyFill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</cellStyleXfs>
  <cellXfs count="99">
    <xf numFmtId="0" fontId="0" fillId="0" borderId="0" xfId="0"/>
    <xf numFmtId="0" fontId="0" fillId="4" borderId="6" xfId="0" applyFill="1" applyBorder="1"/>
    <xf numFmtId="0" fontId="0" fillId="0" borderId="0" xfId="0"/>
    <xf numFmtId="0" fontId="20" fillId="0" borderId="0" xfId="0" applyFont="1"/>
    <xf numFmtId="0" fontId="21" fillId="0" borderId="0" xfId="0" applyFont="1"/>
    <xf numFmtId="0" fontId="22" fillId="4" borderId="6" xfId="0" applyFont="1" applyFill="1" applyBorder="1"/>
    <xf numFmtId="0" fontId="21" fillId="0" borderId="0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Continuous"/>
    </xf>
    <xf numFmtId="0" fontId="21" fillId="2" borderId="7" xfId="0" applyFont="1" applyFill="1" applyBorder="1" applyAlignment="1">
      <alignment horizontal="centerContinuous"/>
    </xf>
    <xf numFmtId="0" fontId="21" fillId="2" borderId="11" xfId="0" applyFont="1" applyFill="1" applyBorder="1" applyAlignment="1">
      <alignment horizontal="centerContinuous"/>
    </xf>
    <xf numFmtId="0" fontId="21" fillId="4" borderId="8" xfId="0" applyFont="1" applyFill="1" applyBorder="1" applyAlignment="1">
      <alignment horizontal="centerContinuous"/>
    </xf>
    <xf numFmtId="0" fontId="21" fillId="4" borderId="12" xfId="0" applyFont="1" applyFill="1" applyBorder="1" applyAlignment="1">
      <alignment horizontal="centerContinuous"/>
    </xf>
    <xf numFmtId="0" fontId="21" fillId="37" borderId="9" xfId="0" applyFont="1" applyFill="1" applyBorder="1" applyAlignment="1">
      <alignment horizontal="centerContinuous"/>
    </xf>
    <xf numFmtId="0" fontId="21" fillId="37" borderId="7" xfId="0" applyFont="1" applyFill="1" applyBorder="1" applyAlignment="1">
      <alignment horizontal="centerContinuous"/>
    </xf>
    <xf numFmtId="0" fontId="21" fillId="37" borderId="11" xfId="0" applyFont="1" applyFill="1" applyBorder="1" applyAlignment="1">
      <alignment horizontal="centerContinuous"/>
    </xf>
    <xf numFmtId="0" fontId="21" fillId="3" borderId="9" xfId="0" applyFont="1" applyFill="1" applyBorder="1" applyAlignment="1">
      <alignment horizontal="centerContinuous"/>
    </xf>
    <xf numFmtId="0" fontId="21" fillId="3" borderId="7" xfId="0" applyFont="1" applyFill="1" applyBorder="1" applyAlignment="1">
      <alignment horizontal="centerContinuous"/>
    </xf>
    <xf numFmtId="0" fontId="21" fillId="3" borderId="11" xfId="0" applyFont="1" applyFill="1" applyBorder="1" applyAlignment="1">
      <alignment horizontal="centerContinuous"/>
    </xf>
    <xf numFmtId="0" fontId="21" fillId="0" borderId="10" xfId="0" applyFont="1" applyBorder="1" applyAlignment="1">
      <alignment horizontal="center"/>
    </xf>
    <xf numFmtId="0" fontId="21" fillId="0" borderId="9" xfId="0" applyFont="1" applyBorder="1" applyAlignment="1">
      <alignment horizontal="centerContinuous"/>
    </xf>
    <xf numFmtId="0" fontId="21" fillId="0" borderId="7" xfId="0" applyFont="1" applyBorder="1" applyAlignment="1">
      <alignment horizontal="centerContinuous"/>
    </xf>
    <xf numFmtId="0" fontId="21" fillId="0" borderId="11" xfId="0" applyFont="1" applyBorder="1" applyAlignment="1">
      <alignment horizontal="centerContinuous"/>
    </xf>
    <xf numFmtId="0" fontId="21" fillId="4" borderId="4" xfId="0" applyFont="1" applyFill="1" applyBorder="1" applyAlignment="1">
      <alignment horizontal="centerContinuous"/>
    </xf>
    <xf numFmtId="0" fontId="21" fillId="4" borderId="5" xfId="0" applyFont="1" applyFill="1" applyBorder="1" applyAlignment="1">
      <alignment horizontal="centerContinuous"/>
    </xf>
    <xf numFmtId="0" fontId="21" fillId="0" borderId="2" xfId="0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3" xfId="0" applyFont="1" applyBorder="1" applyAlignment="1">
      <alignment horizontal="right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right"/>
    </xf>
    <xf numFmtId="0" fontId="21" fillId="0" borderId="13" xfId="0" applyFont="1" applyBorder="1" applyAlignment="1">
      <alignment horizontal="center"/>
    </xf>
    <xf numFmtId="0" fontId="21" fillId="0" borderId="12" xfId="0" applyFont="1" applyBorder="1" applyAlignment="1">
      <alignment horizontal="right"/>
    </xf>
    <xf numFmtId="0" fontId="21" fillId="0" borderId="13" xfId="0" applyFont="1" applyFill="1" applyBorder="1" applyAlignment="1">
      <alignment horizontal="right"/>
    </xf>
    <xf numFmtId="0" fontId="21" fillId="0" borderId="13" xfId="0" applyFont="1" applyBorder="1" applyAlignment="1">
      <alignment horizontal="right"/>
    </xf>
    <xf numFmtId="0" fontId="21" fillId="0" borderId="0" xfId="0" applyFont="1" applyBorder="1"/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4" fillId="0" borderId="0" xfId="0" applyFont="1"/>
    <xf numFmtId="0" fontId="25" fillId="0" borderId="0" xfId="0" applyFont="1"/>
    <xf numFmtId="0" fontId="26" fillId="0" borderId="3" xfId="0" applyFont="1" applyBorder="1"/>
    <xf numFmtId="0" fontId="21" fillId="0" borderId="13" xfId="0" applyFont="1" applyBorder="1"/>
    <xf numFmtId="0" fontId="21" fillId="0" borderId="2" xfId="0" applyFont="1" applyBorder="1"/>
    <xf numFmtId="0" fontId="21" fillId="0" borderId="3" xfId="0" applyFont="1" applyBorder="1"/>
    <xf numFmtId="3" fontId="21" fillId="0" borderId="3" xfId="0" applyNumberFormat="1" applyFont="1" applyBorder="1"/>
    <xf numFmtId="0" fontId="24" fillId="0" borderId="0" xfId="0" applyFont="1" applyBorder="1" applyAlignment="1">
      <alignment horizontal="right"/>
    </xf>
    <xf numFmtId="9" fontId="21" fillId="0" borderId="0" xfId="0" applyNumberFormat="1" applyFont="1"/>
    <xf numFmtId="3" fontId="25" fillId="0" borderId="0" xfId="0" applyNumberFormat="1" applyFont="1"/>
    <xf numFmtId="0" fontId="24" fillId="0" borderId="6" xfId="0" applyFont="1" applyBorder="1"/>
    <xf numFmtId="0" fontId="21" fillId="0" borderId="5" xfId="0" applyFont="1" applyBorder="1"/>
    <xf numFmtId="0" fontId="21" fillId="0" borderId="14" xfId="0" applyFont="1" applyBorder="1" applyAlignment="1">
      <alignment horizontal="center"/>
    </xf>
    <xf numFmtId="0" fontId="25" fillId="0" borderId="6" xfId="0" applyFont="1" applyBorder="1"/>
    <xf numFmtId="0" fontId="25" fillId="0" borderId="5" xfId="0" applyFont="1" applyBorder="1"/>
    <xf numFmtId="0" fontId="21" fillId="0" borderId="14" xfId="0" applyFont="1" applyBorder="1"/>
    <xf numFmtId="0" fontId="21" fillId="0" borderId="4" xfId="0" applyFont="1" applyBorder="1"/>
    <xf numFmtId="0" fontId="21" fillId="0" borderId="6" xfId="0" applyFont="1" applyBorder="1"/>
    <xf numFmtId="3" fontId="21" fillId="0" borderId="5" xfId="0" applyNumberFormat="1" applyFont="1" applyBorder="1"/>
    <xf numFmtId="0" fontId="24" fillId="0" borderId="6" xfId="0" applyFont="1" applyBorder="1" applyAlignment="1">
      <alignment horizontal="right"/>
    </xf>
    <xf numFmtId="0" fontId="25" fillId="0" borderId="3" xfId="0" applyFont="1" applyBorder="1"/>
    <xf numFmtId="0" fontId="21" fillId="0" borderId="8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8" xfId="0" applyFont="1" applyBorder="1"/>
    <xf numFmtId="0" fontId="21" fillId="0" borderId="12" xfId="0" applyFont="1" applyBorder="1"/>
    <xf numFmtId="0" fontId="21" fillId="0" borderId="4" xfId="0" applyFont="1" applyBorder="1" applyAlignment="1">
      <alignment horizontal="center"/>
    </xf>
    <xf numFmtId="9" fontId="25" fillId="0" borderId="6" xfId="0" applyNumberFormat="1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1" xfId="0" applyFont="1" applyBorder="1"/>
    <xf numFmtId="0" fontId="21" fillId="0" borderId="1" xfId="0" applyFont="1" applyBorder="1" applyAlignment="1">
      <alignment horizontal="right"/>
    </xf>
    <xf numFmtId="3" fontId="21" fillId="0" borderId="0" xfId="0" applyNumberFormat="1" applyFont="1"/>
    <xf numFmtId="0" fontId="21" fillId="0" borderId="6" xfId="0" applyFont="1" applyBorder="1" applyAlignment="1">
      <alignment horizontal="right"/>
    </xf>
    <xf numFmtId="1" fontId="21" fillId="0" borderId="6" xfId="0" applyNumberFormat="1" applyFont="1" applyBorder="1"/>
    <xf numFmtId="0" fontId="24" fillId="0" borderId="0" xfId="0" applyFont="1" applyAlignment="1">
      <alignment horizontal="right"/>
    </xf>
    <xf numFmtId="1" fontId="21" fillId="0" borderId="0" xfId="0" applyNumberFormat="1" applyFont="1"/>
    <xf numFmtId="0" fontId="21" fillId="5" borderId="6" xfId="0" applyFont="1" applyFill="1" applyBorder="1"/>
    <xf numFmtId="0" fontId="21" fillId="0" borderId="8" xfId="0" applyFont="1" applyBorder="1" applyAlignment="1">
      <alignment horizontal="right"/>
    </xf>
    <xf numFmtId="0" fontId="22" fillId="5" borderId="6" xfId="0" applyFont="1" applyFill="1" applyBorder="1"/>
    <xf numFmtId="0" fontId="27" fillId="0" borderId="0" xfId="0" applyFont="1"/>
    <xf numFmtId="0" fontId="21" fillId="0" borderId="6" xfId="0" applyFont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8" fillId="0" borderId="0" xfId="0" applyFont="1" applyBorder="1" applyAlignment="1">
      <alignment horizontal="center"/>
    </xf>
    <xf numFmtId="0" fontId="21" fillId="2" borderId="6" xfId="0" applyFont="1" applyFill="1" applyBorder="1"/>
    <xf numFmtId="0" fontId="21" fillId="3" borderId="6" xfId="0" applyFont="1" applyFill="1" applyBorder="1"/>
    <xf numFmtId="0" fontId="25" fillId="0" borderId="0" xfId="0" applyFont="1" applyAlignment="1">
      <alignment horizontal="center"/>
    </xf>
    <xf numFmtId="165" fontId="24" fillId="0" borderId="0" xfId="0" applyNumberFormat="1" applyFont="1"/>
    <xf numFmtId="0" fontId="21" fillId="0" borderId="4" xfId="0" applyFont="1" applyBorder="1" applyAlignment="1">
      <alignment horizontal="centerContinuous"/>
    </xf>
    <xf numFmtId="0" fontId="21" fillId="0" borderId="5" xfId="0" applyFont="1" applyBorder="1" applyAlignment="1">
      <alignment horizontal="centerContinuous"/>
    </xf>
    <xf numFmtId="0" fontId="25" fillId="0" borderId="2" xfId="0" applyFont="1" applyBorder="1" applyAlignment="1">
      <alignment horizontal="center"/>
    </xf>
    <xf numFmtId="9" fontId="25" fillId="0" borderId="3" xfId="0" applyNumberFormat="1" applyFont="1" applyBorder="1" applyAlignment="1">
      <alignment horizontal="center"/>
    </xf>
    <xf numFmtId="3" fontId="24" fillId="0" borderId="0" xfId="0" applyNumberFormat="1" applyFont="1"/>
    <xf numFmtId="164" fontId="21" fillId="0" borderId="0" xfId="0" applyNumberFormat="1" applyFont="1" applyAlignment="1">
      <alignment horizontal="center"/>
    </xf>
    <xf numFmtId="3" fontId="25" fillId="0" borderId="2" xfId="0" applyNumberFormat="1" applyFont="1" applyBorder="1" applyAlignment="1">
      <alignment horizontal="center"/>
    </xf>
    <xf numFmtId="0" fontId="21" fillId="0" borderId="7" xfId="0" applyFont="1" applyBorder="1"/>
    <xf numFmtId="3" fontId="24" fillId="0" borderId="7" xfId="0" applyNumberFormat="1" applyFont="1" applyBorder="1"/>
    <xf numFmtId="0" fontId="29" fillId="0" borderId="0" xfId="0" applyFont="1"/>
    <xf numFmtId="0" fontId="22" fillId="2" borderId="6" xfId="0" applyFont="1" applyFill="1" applyBorder="1"/>
    <xf numFmtId="0" fontId="22" fillId="3" borderId="6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b val="0"/>
        <i val="0"/>
        <color rgb="FF800000"/>
      </font>
    </dxf>
    <dxf>
      <font>
        <b val="0"/>
        <i val="0"/>
        <color rgb="FF800000"/>
      </font>
    </dxf>
    <dxf>
      <font>
        <color rgb="FF800000"/>
      </font>
    </dxf>
    <dxf>
      <font>
        <color rgb="FF800000"/>
      </font>
    </dxf>
  </dxfs>
  <tableStyles count="0" defaultTableStyle="TableStyleMedium2" defaultPivotStyle="PivotStyleLight16"/>
  <colors>
    <mruColors>
      <color rgb="FF0000CC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31499825962615"/>
          <c:y val="4.0968342644320296E-2"/>
          <c:w val="0.85294593552150066"/>
          <c:h val="0.82465490696344512"/>
        </c:manualLayout>
      </c:layout>
      <c:lineChart>
        <c:grouping val="standard"/>
        <c:varyColors val="0"/>
        <c:ser>
          <c:idx val="0"/>
          <c:order val="0"/>
          <c:tx>
            <c:strRef>
              <c:f>'PV_ES__Gen_to Market'!$I$4</c:f>
              <c:strCache>
                <c:ptCount val="1"/>
                <c:pt idx="0">
                  <c:v>PV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'PV_ES__Gen_to Market'!$I$7:$I$30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</c:v>
                </c:pt>
                <c:pt idx="7">
                  <c:v>55</c:v>
                </c:pt>
                <c:pt idx="8">
                  <c:v>75</c:v>
                </c:pt>
                <c:pt idx="9">
                  <c:v>92</c:v>
                </c:pt>
                <c:pt idx="10">
                  <c:v>90</c:v>
                </c:pt>
                <c:pt idx="11">
                  <c:v>94</c:v>
                </c:pt>
                <c:pt idx="12">
                  <c:v>95</c:v>
                </c:pt>
                <c:pt idx="13">
                  <c:v>98</c:v>
                </c:pt>
                <c:pt idx="14">
                  <c:v>97</c:v>
                </c:pt>
                <c:pt idx="15">
                  <c:v>92</c:v>
                </c:pt>
                <c:pt idx="16">
                  <c:v>91</c:v>
                </c:pt>
                <c:pt idx="17">
                  <c:v>75</c:v>
                </c:pt>
                <c:pt idx="18">
                  <c:v>40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654-A14D-6ED03D06AE66}"/>
            </c:ext>
          </c:extLst>
        </c:ser>
        <c:ser>
          <c:idx val="1"/>
          <c:order val="1"/>
          <c:tx>
            <c:strRef>
              <c:f>'PV_ES__Gen_to Market'!$J$4</c:f>
              <c:strCache>
                <c:ptCount val="1"/>
                <c:pt idx="0">
                  <c:v>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'PV_ES__Gen_to Market'!$J$7:$J$30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40</c:v>
                </c:pt>
                <c:pt idx="6">
                  <c:v>40</c:v>
                </c:pt>
                <c:pt idx="7">
                  <c:v>0</c:v>
                </c:pt>
                <c:pt idx="8">
                  <c:v>0</c:v>
                </c:pt>
                <c:pt idx="9">
                  <c:v>-50</c:v>
                </c:pt>
                <c:pt idx="10">
                  <c:v>-50</c:v>
                </c:pt>
                <c:pt idx="11">
                  <c:v>-50</c:v>
                </c:pt>
                <c:pt idx="12">
                  <c:v>-50</c:v>
                </c:pt>
                <c:pt idx="13">
                  <c:v>-50</c:v>
                </c:pt>
                <c:pt idx="14">
                  <c:v>-50</c:v>
                </c:pt>
                <c:pt idx="15">
                  <c:v>-50</c:v>
                </c:pt>
                <c:pt idx="16">
                  <c:v>0</c:v>
                </c:pt>
                <c:pt idx="17">
                  <c:v>30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35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ED-4654-A14D-6ED03D06AE66}"/>
            </c:ext>
          </c:extLst>
        </c:ser>
        <c:ser>
          <c:idx val="2"/>
          <c:order val="2"/>
          <c:tx>
            <c:strRef>
              <c:f>'PV_ES__Gen_to Market'!$K$6</c:f>
              <c:strCache>
                <c:ptCount val="1"/>
              </c:strCache>
            </c:strRef>
          </c:tx>
          <c:spPr>
            <a:ln w="25400" cap="rnd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'PV_ES__Gen_to Market'!$K$7:$K$30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40</c:v>
                </c:pt>
                <c:pt idx="6">
                  <c:v>50</c:v>
                </c:pt>
                <c:pt idx="7">
                  <c:v>55</c:v>
                </c:pt>
                <c:pt idx="8">
                  <c:v>75</c:v>
                </c:pt>
                <c:pt idx="9">
                  <c:v>42</c:v>
                </c:pt>
                <c:pt idx="10">
                  <c:v>40</c:v>
                </c:pt>
                <c:pt idx="11">
                  <c:v>44</c:v>
                </c:pt>
                <c:pt idx="12">
                  <c:v>45</c:v>
                </c:pt>
                <c:pt idx="13">
                  <c:v>48</c:v>
                </c:pt>
                <c:pt idx="14">
                  <c:v>47</c:v>
                </c:pt>
                <c:pt idx="15">
                  <c:v>42</c:v>
                </c:pt>
                <c:pt idx="16">
                  <c:v>91</c:v>
                </c:pt>
                <c:pt idx="17">
                  <c:v>105</c:v>
                </c:pt>
                <c:pt idx="18">
                  <c:v>90</c:v>
                </c:pt>
                <c:pt idx="19">
                  <c:v>50</c:v>
                </c:pt>
                <c:pt idx="20">
                  <c:v>50</c:v>
                </c:pt>
                <c:pt idx="21">
                  <c:v>35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ED-4654-A14D-6ED03D06A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5441167"/>
        <c:axId val="855416623"/>
      </c:lineChart>
      <c:catAx>
        <c:axId val="8554411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431763233896842"/>
              <c:y val="0.884245223537001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n-US"/>
          </a:p>
        </c:txPr>
        <c:crossAx val="855416623"/>
        <c:crosses val="autoZero"/>
        <c:auto val="1"/>
        <c:lblAlgn val="ctr"/>
        <c:lblOffset val="100"/>
        <c:noMultiLvlLbl val="0"/>
      </c:catAx>
      <c:valAx>
        <c:axId val="855416623"/>
        <c:scaling>
          <c:orientation val="minMax"/>
          <c:max val="1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/>
                  <a:t>Generation (MWh)</a:t>
                </a:r>
              </a:p>
            </c:rich>
          </c:tx>
          <c:layout>
            <c:manualLayout>
              <c:xMode val="edge"/>
              <c:yMode val="edge"/>
              <c:x val="1.1758530183727033E-2"/>
              <c:y val="0.24962712063226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n-US"/>
          </a:p>
        </c:txPr>
        <c:crossAx val="855441167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4213454500983075"/>
          <c:y val="6.1917623425563437E-2"/>
          <c:w val="0.44597917195834391"/>
          <c:h val="8.53593161190046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Palatino Linotype" panose="020405020505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31499825962615"/>
          <c:y val="4.0968342644320296E-2"/>
          <c:w val="0.85294593552150066"/>
          <c:h val="0.82465490696344512"/>
        </c:manualLayout>
      </c:layout>
      <c:lineChart>
        <c:grouping val="standard"/>
        <c:varyColors val="0"/>
        <c:ser>
          <c:idx val="0"/>
          <c:order val="0"/>
          <c:tx>
            <c:strRef>
              <c:f>PV_ES__ES_Charge_PV!$I$4</c:f>
              <c:strCache>
                <c:ptCount val="1"/>
                <c:pt idx="0">
                  <c:v>PV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PV_ES__ES_Charge_PV!$I$7:$I$30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30</c:v>
                </c:pt>
                <c:pt idx="7">
                  <c:v>60</c:v>
                </c:pt>
                <c:pt idx="8">
                  <c:v>85</c:v>
                </c:pt>
                <c:pt idx="9">
                  <c:v>92</c:v>
                </c:pt>
                <c:pt idx="10">
                  <c:v>90</c:v>
                </c:pt>
                <c:pt idx="11">
                  <c:v>94</c:v>
                </c:pt>
                <c:pt idx="12">
                  <c:v>95</c:v>
                </c:pt>
                <c:pt idx="13">
                  <c:v>98</c:v>
                </c:pt>
                <c:pt idx="14">
                  <c:v>97</c:v>
                </c:pt>
                <c:pt idx="15">
                  <c:v>92</c:v>
                </c:pt>
                <c:pt idx="16">
                  <c:v>91</c:v>
                </c:pt>
                <c:pt idx="17">
                  <c:v>75</c:v>
                </c:pt>
                <c:pt idx="18">
                  <c:v>40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B1-4421-A17A-802F460450A4}"/>
            </c:ext>
          </c:extLst>
        </c:ser>
        <c:ser>
          <c:idx val="1"/>
          <c:order val="1"/>
          <c:tx>
            <c:strRef>
              <c:f>PV_ES__ES_Charge_PV!$J$4</c:f>
              <c:strCache>
                <c:ptCount val="1"/>
                <c:pt idx="0">
                  <c:v>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PV_ES__ES_Charge_PV!$J$7:$J$30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-40</c:v>
                </c:pt>
                <c:pt idx="4">
                  <c:v>0</c:v>
                </c:pt>
                <c:pt idx="5">
                  <c:v>30</c:v>
                </c:pt>
                <c:pt idx="6">
                  <c:v>35</c:v>
                </c:pt>
                <c:pt idx="7">
                  <c:v>30</c:v>
                </c:pt>
                <c:pt idx="8">
                  <c:v>25</c:v>
                </c:pt>
                <c:pt idx="9">
                  <c:v>0</c:v>
                </c:pt>
                <c:pt idx="10">
                  <c:v>-25</c:v>
                </c:pt>
                <c:pt idx="11">
                  <c:v>-35</c:v>
                </c:pt>
                <c:pt idx="12">
                  <c:v>-50</c:v>
                </c:pt>
                <c:pt idx="13">
                  <c:v>-50</c:v>
                </c:pt>
                <c:pt idx="14">
                  <c:v>-40</c:v>
                </c:pt>
                <c:pt idx="15">
                  <c:v>0</c:v>
                </c:pt>
                <c:pt idx="16">
                  <c:v>9</c:v>
                </c:pt>
                <c:pt idx="17">
                  <c:v>25</c:v>
                </c:pt>
                <c:pt idx="18">
                  <c:v>45</c:v>
                </c:pt>
                <c:pt idx="19">
                  <c:v>45</c:v>
                </c:pt>
                <c:pt idx="20">
                  <c:v>0</c:v>
                </c:pt>
                <c:pt idx="21">
                  <c:v>-20</c:v>
                </c:pt>
                <c:pt idx="22">
                  <c:v>-20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B1-4421-A17A-802F460450A4}"/>
            </c:ext>
          </c:extLst>
        </c:ser>
        <c:ser>
          <c:idx val="2"/>
          <c:order val="2"/>
          <c:tx>
            <c:strRef>
              <c:f>PV_ES__ES_Charge_PV!$K$6</c:f>
              <c:strCache>
                <c:ptCount val="1"/>
              </c:strCache>
            </c:strRef>
          </c:tx>
          <c:spPr>
            <a:ln w="25400" cap="rnd">
              <a:solidFill>
                <a:schemeClr val="tx1">
                  <a:lumMod val="75000"/>
                  <a:lumOff val="2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PV_ES__ES_Charge_PV!$K$7:$K$30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-40</c:v>
                </c:pt>
                <c:pt idx="4">
                  <c:v>0</c:v>
                </c:pt>
                <c:pt idx="5">
                  <c:v>30</c:v>
                </c:pt>
                <c:pt idx="6">
                  <c:v>65</c:v>
                </c:pt>
                <c:pt idx="7">
                  <c:v>90</c:v>
                </c:pt>
                <c:pt idx="8">
                  <c:v>110</c:v>
                </c:pt>
                <c:pt idx="9">
                  <c:v>92</c:v>
                </c:pt>
                <c:pt idx="10">
                  <c:v>65</c:v>
                </c:pt>
                <c:pt idx="11">
                  <c:v>59</c:v>
                </c:pt>
                <c:pt idx="12">
                  <c:v>45</c:v>
                </c:pt>
                <c:pt idx="13">
                  <c:v>48</c:v>
                </c:pt>
                <c:pt idx="14">
                  <c:v>57</c:v>
                </c:pt>
                <c:pt idx="15">
                  <c:v>92</c:v>
                </c:pt>
                <c:pt idx="16">
                  <c:v>100</c:v>
                </c:pt>
                <c:pt idx="17">
                  <c:v>100</c:v>
                </c:pt>
                <c:pt idx="18">
                  <c:v>85</c:v>
                </c:pt>
                <c:pt idx="19">
                  <c:v>45</c:v>
                </c:pt>
                <c:pt idx="20">
                  <c:v>0</c:v>
                </c:pt>
                <c:pt idx="21">
                  <c:v>-20</c:v>
                </c:pt>
                <c:pt idx="22">
                  <c:v>-20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B1-4421-A17A-802F46045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5441167"/>
        <c:axId val="855416623"/>
      </c:lineChart>
      <c:catAx>
        <c:axId val="8554411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0431763233896842"/>
              <c:y val="0.884245223537001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n-US"/>
          </a:p>
        </c:txPr>
        <c:crossAx val="855416623"/>
        <c:crosses val="autoZero"/>
        <c:auto val="1"/>
        <c:lblAlgn val="ctr"/>
        <c:lblOffset val="100"/>
        <c:noMultiLvlLbl val="0"/>
      </c:catAx>
      <c:valAx>
        <c:axId val="855416623"/>
        <c:scaling>
          <c:orientation val="minMax"/>
          <c:max val="1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r>
                  <a:rPr lang="en-US"/>
                  <a:t>Generation (MWh)</a:t>
                </a:r>
              </a:p>
            </c:rich>
          </c:tx>
          <c:layout>
            <c:manualLayout>
              <c:xMode val="edge"/>
              <c:yMode val="edge"/>
              <c:x val="1.1758530183727033E-2"/>
              <c:y val="0.24962712063226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Palatino Linotype" panose="02040502050505030304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n-US"/>
          </a:p>
        </c:txPr>
        <c:crossAx val="855441167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3018711370756075"/>
          <c:y val="5.0744439068021528E-2"/>
          <c:w val="0.44597917195834391"/>
          <c:h val="8.53593161190046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Palatino Linotype" panose="020405020505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6</xdr:row>
      <xdr:rowOff>28575</xdr:rowOff>
    </xdr:from>
    <xdr:to>
      <xdr:col>17</xdr:col>
      <xdr:colOff>590676</xdr:colOff>
      <xdr:row>42</xdr:row>
      <xdr:rowOff>44161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EBD6BB-052D-49CE-A1B6-E25B06E95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1276350"/>
          <a:ext cx="10287126" cy="75593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180975</xdr:colOff>
      <xdr:row>10</xdr:row>
      <xdr:rowOff>28575</xdr:rowOff>
    </xdr:from>
    <xdr:to>
      <xdr:col>35</xdr:col>
      <xdr:colOff>9525</xdr:colOff>
      <xdr:row>28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B50148-7A49-431B-89E7-A616132F89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523875</xdr:colOff>
      <xdr:row>7</xdr:row>
      <xdr:rowOff>85725</xdr:rowOff>
    </xdr:from>
    <xdr:to>
      <xdr:col>36</xdr:col>
      <xdr:colOff>352425</xdr:colOff>
      <xdr:row>25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8B56218-83B6-4D01-A62C-35C78CE3E6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19F78-FC4E-43C1-81B3-2DC9147E8CF2}">
  <dimension ref="B1:D5"/>
  <sheetViews>
    <sheetView workbookViewId="0">
      <selection activeCell="B1" sqref="B1"/>
    </sheetView>
  </sheetViews>
  <sheetFormatPr defaultColWidth="9.109375" defaultRowHeight="15.6" x14ac:dyDescent="0.35"/>
  <cols>
    <col min="1" max="16384" width="9.109375" style="4"/>
  </cols>
  <sheetData>
    <row r="1" spans="2:4" ht="22.2" x14ac:dyDescent="0.35">
      <c r="B1" s="3" t="s">
        <v>47</v>
      </c>
    </row>
    <row r="3" spans="2:4" x14ac:dyDescent="0.35">
      <c r="C3" s="4" t="s">
        <v>43</v>
      </c>
    </row>
    <row r="4" spans="2:4" x14ac:dyDescent="0.35">
      <c r="D4" s="4" t="s">
        <v>58</v>
      </c>
    </row>
    <row r="5" spans="2:4" x14ac:dyDescent="0.35">
      <c r="C5" s="4" t="s">
        <v>44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5EE27-661C-4867-87E4-735419F8C25E}">
  <dimension ref="A1:AH88"/>
  <sheetViews>
    <sheetView topLeftCell="C1" workbookViewId="0">
      <pane ySplit="6" topLeftCell="A7" activePane="bottomLeft" state="frozen"/>
      <selection pane="bottomLeft" activeCell="Z31" sqref="Z31"/>
    </sheetView>
  </sheetViews>
  <sheetFormatPr defaultRowHeight="14.4" x14ac:dyDescent="0.3"/>
  <cols>
    <col min="1" max="1" width="3.6640625" customWidth="1"/>
    <col min="2" max="2" width="19.33203125" customWidth="1"/>
    <col min="3" max="3" width="6.109375" bestFit="1" customWidth="1"/>
    <col min="4" max="4" width="6.33203125" customWidth="1"/>
    <col min="5" max="5" width="3.6640625" customWidth="1"/>
    <col min="6" max="6" width="9.5546875" customWidth="1"/>
    <col min="7" max="7" width="2.5546875" customWidth="1"/>
    <col min="8" max="8" width="6.88671875" customWidth="1"/>
    <col min="9" max="11" width="6.109375" customWidth="1"/>
    <col min="12" max="12" width="1.6640625" customWidth="1"/>
    <col min="13" max="14" width="6.109375" customWidth="1"/>
    <col min="15" max="15" width="1.6640625" customWidth="1"/>
    <col min="16" max="16" width="1.6640625" style="2" customWidth="1"/>
    <col min="17" max="19" width="8.33203125" customWidth="1"/>
    <col min="20" max="21" width="1.6640625" customWidth="1"/>
    <col min="22" max="22" width="7" bestFit="1" customWidth="1"/>
    <col min="23" max="23" width="9.44140625" bestFit="1" customWidth="1"/>
    <col min="24" max="24" width="8.33203125" customWidth="1"/>
    <col min="25" max="25" width="2.6640625" customWidth="1"/>
    <col min="26" max="26" width="9.5546875" customWidth="1"/>
  </cols>
  <sheetData>
    <row r="1" spans="1:34" ht="17.399999999999999" x14ac:dyDescent="0.3">
      <c r="A1" s="5" t="s">
        <v>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4" ht="15.6" x14ac:dyDescent="0.35">
      <c r="A2" s="4"/>
      <c r="B2" s="4"/>
      <c r="C2" s="4"/>
      <c r="D2" s="4"/>
      <c r="E2" s="4"/>
      <c r="F2" s="6" t="s">
        <v>39</v>
      </c>
      <c r="G2" s="4"/>
      <c r="H2" s="7" t="s">
        <v>51</v>
      </c>
      <c r="I2" s="8"/>
      <c r="J2" s="8"/>
      <c r="K2" s="9"/>
      <c r="L2" s="4"/>
      <c r="M2" s="10" t="s">
        <v>52</v>
      </c>
      <c r="N2" s="11"/>
      <c r="O2" s="4"/>
      <c r="P2" s="4"/>
      <c r="Q2" s="12" t="s">
        <v>71</v>
      </c>
      <c r="R2" s="13"/>
      <c r="S2" s="14"/>
      <c r="T2" s="4"/>
      <c r="U2" s="4"/>
      <c r="V2" s="15" t="s">
        <v>72</v>
      </c>
      <c r="W2" s="16"/>
      <c r="X2" s="17"/>
      <c r="Y2" s="4"/>
      <c r="Z2" s="6" t="s">
        <v>39</v>
      </c>
      <c r="AA2" s="4"/>
      <c r="AB2" s="4"/>
      <c r="AC2" s="4"/>
      <c r="AD2" s="4"/>
      <c r="AE2" s="4"/>
      <c r="AF2" s="4"/>
      <c r="AG2" s="4"/>
      <c r="AH2" s="4"/>
    </row>
    <row r="3" spans="1:34" ht="15.6" x14ac:dyDescent="0.35">
      <c r="A3" s="4"/>
      <c r="B3" s="4"/>
      <c r="C3" s="4"/>
      <c r="D3" s="4"/>
      <c r="E3" s="4"/>
      <c r="F3" s="4"/>
      <c r="G3" s="4"/>
      <c r="H3" s="18" t="s">
        <v>40</v>
      </c>
      <c r="I3" s="19" t="s">
        <v>35</v>
      </c>
      <c r="J3" s="20"/>
      <c r="K3" s="21"/>
      <c r="L3" s="4"/>
      <c r="M3" s="22" t="s">
        <v>36</v>
      </c>
      <c r="N3" s="23"/>
      <c r="O3" s="4"/>
      <c r="P3" s="4"/>
      <c r="Q3" s="24" t="s">
        <v>19</v>
      </c>
      <c r="R3" s="25" t="s">
        <v>9</v>
      </c>
      <c r="S3" s="26" t="s">
        <v>15</v>
      </c>
      <c r="T3" s="4"/>
      <c r="U3" s="4"/>
      <c r="V3" s="24" t="s">
        <v>19</v>
      </c>
      <c r="W3" s="25" t="s">
        <v>10</v>
      </c>
      <c r="X3" s="26" t="s">
        <v>15</v>
      </c>
      <c r="Y3" s="4"/>
      <c r="Z3" s="27"/>
      <c r="AA3" s="4"/>
      <c r="AB3" s="4"/>
      <c r="AC3" s="4"/>
      <c r="AD3" s="4"/>
      <c r="AE3" s="4"/>
      <c r="AF3" s="4"/>
      <c r="AG3" s="4"/>
      <c r="AH3" s="4"/>
    </row>
    <row r="4" spans="1:34" ht="15.6" x14ac:dyDescent="0.35">
      <c r="A4" s="4"/>
      <c r="B4" s="4"/>
      <c r="C4" s="4"/>
      <c r="D4" s="4"/>
      <c r="E4" s="4"/>
      <c r="F4" s="28"/>
      <c r="G4" s="4"/>
      <c r="H4" s="29" t="s">
        <v>41</v>
      </c>
      <c r="I4" s="28" t="s">
        <v>23</v>
      </c>
      <c r="J4" s="30" t="s">
        <v>24</v>
      </c>
      <c r="K4" s="31" t="s">
        <v>50</v>
      </c>
      <c r="L4" s="4"/>
      <c r="M4" s="24" t="s">
        <v>23</v>
      </c>
      <c r="N4" s="26" t="s">
        <v>24</v>
      </c>
      <c r="O4" s="28"/>
      <c r="P4" s="28"/>
      <c r="Q4" s="24" t="s">
        <v>27</v>
      </c>
      <c r="R4" s="25" t="s">
        <v>15</v>
      </c>
      <c r="S4" s="26" t="s">
        <v>37</v>
      </c>
      <c r="T4" s="28"/>
      <c r="U4" s="28"/>
      <c r="V4" s="24" t="s">
        <v>27</v>
      </c>
      <c r="W4" s="25" t="s">
        <v>15</v>
      </c>
      <c r="X4" s="26" t="s">
        <v>37</v>
      </c>
      <c r="Y4" s="4"/>
      <c r="Z4" s="6"/>
      <c r="AA4" s="4"/>
      <c r="AB4" s="4"/>
      <c r="AC4" s="4"/>
      <c r="AD4" s="4"/>
      <c r="AE4" s="4"/>
      <c r="AF4" s="4"/>
      <c r="AG4" s="4"/>
      <c r="AH4" s="4"/>
    </row>
    <row r="5" spans="1:34" ht="15.6" x14ac:dyDescent="0.35">
      <c r="A5" s="4"/>
      <c r="B5" s="4"/>
      <c r="C5" s="4"/>
      <c r="D5" s="4"/>
      <c r="E5" s="4"/>
      <c r="F5" s="28"/>
      <c r="G5" s="4"/>
      <c r="H5" s="29" t="s">
        <v>42</v>
      </c>
      <c r="I5" s="28" t="s">
        <v>0</v>
      </c>
      <c r="J5" s="26" t="s">
        <v>0</v>
      </c>
      <c r="K5" s="32" t="s">
        <v>0</v>
      </c>
      <c r="L5" s="4"/>
      <c r="M5" s="24" t="s">
        <v>0</v>
      </c>
      <c r="N5" s="26" t="s">
        <v>0</v>
      </c>
      <c r="O5" s="28"/>
      <c r="P5" s="28"/>
      <c r="Q5" s="24" t="s">
        <v>0</v>
      </c>
      <c r="R5" s="25" t="s">
        <v>0</v>
      </c>
      <c r="S5" s="26" t="s">
        <v>29</v>
      </c>
      <c r="T5" s="28"/>
      <c r="U5" s="28"/>
      <c r="V5" s="24" t="s">
        <v>0</v>
      </c>
      <c r="W5" s="25" t="s">
        <v>0</v>
      </c>
      <c r="X5" s="26" t="s">
        <v>29</v>
      </c>
      <c r="Y5" s="4"/>
      <c r="Z5" s="6"/>
      <c r="AA5" s="4"/>
      <c r="AB5" s="4"/>
      <c r="AC5" s="4"/>
      <c r="AD5" s="4"/>
      <c r="AE5" s="4"/>
      <c r="AF5" s="4"/>
      <c r="AG5" s="4"/>
      <c r="AH5" s="4"/>
    </row>
    <row r="6" spans="1:34" ht="15.6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33"/>
      <c r="AA6" s="4"/>
      <c r="AB6" s="4"/>
      <c r="AC6" s="4"/>
      <c r="AD6" s="4"/>
      <c r="AE6" s="4"/>
      <c r="AF6" s="4"/>
      <c r="AG6" s="4"/>
      <c r="AH6" s="4"/>
    </row>
    <row r="7" spans="1:34" ht="15.6" x14ac:dyDescent="0.35">
      <c r="A7" s="4"/>
      <c r="B7" s="4" t="s">
        <v>32</v>
      </c>
      <c r="C7" s="34">
        <f>C17</f>
        <v>100</v>
      </c>
      <c r="D7" s="35" t="s">
        <v>0</v>
      </c>
      <c r="E7" s="4"/>
      <c r="F7" s="36" t="str">
        <f t="shared" ref="F7:F23" si="0">IF(W7&gt;0,"Violation --&gt;","")</f>
        <v/>
      </c>
      <c r="G7" s="4"/>
      <c r="H7" s="29">
        <v>1</v>
      </c>
      <c r="I7" s="37">
        <v>0</v>
      </c>
      <c r="J7" s="38">
        <v>0</v>
      </c>
      <c r="K7" s="39">
        <f t="shared" ref="K7:K30" si="1">I7+J7</f>
        <v>0</v>
      </c>
      <c r="L7" s="4"/>
      <c r="M7" s="40">
        <f t="shared" ref="M7:M30" si="2">I7*$D$17</f>
        <v>0</v>
      </c>
      <c r="N7" s="41">
        <f t="shared" ref="N7:N30" si="3">J7*$D$18</f>
        <v>0</v>
      </c>
      <c r="O7" s="4"/>
      <c r="P7" s="4"/>
      <c r="Q7" s="40">
        <f>$M7+$N7-$C$7</f>
        <v>-100</v>
      </c>
      <c r="R7" s="33">
        <f>MAX(0,Q7)</f>
        <v>0</v>
      </c>
      <c r="S7" s="42">
        <f>R7*$C$10</f>
        <v>0</v>
      </c>
      <c r="T7" s="4"/>
      <c r="U7" s="4"/>
      <c r="V7" s="40">
        <f>$M7+$N7-$C$8</f>
        <v>-100</v>
      </c>
      <c r="W7" s="33">
        <f>MAX(0,V7)</f>
        <v>0</v>
      </c>
      <c r="X7" s="42">
        <f t="shared" ref="X7:X30" si="4">W7*$C$11</f>
        <v>0</v>
      </c>
      <c r="Y7" s="4"/>
      <c r="Z7" s="43" t="str">
        <f t="shared" ref="Z7:Z23" si="5">IF(W7&gt;0,"&lt;-- Violation","")</f>
        <v/>
      </c>
      <c r="AA7" s="4"/>
      <c r="AB7" s="4"/>
      <c r="AC7" s="4"/>
      <c r="AD7" s="4"/>
      <c r="AE7" s="4"/>
      <c r="AF7" s="4"/>
      <c r="AG7" s="4"/>
      <c r="AH7" s="4"/>
    </row>
    <row r="8" spans="1:34" ht="15.6" x14ac:dyDescent="0.35">
      <c r="A8" s="4"/>
      <c r="B8" s="4" t="s">
        <v>33</v>
      </c>
      <c r="C8" s="34">
        <f>C17</f>
        <v>100</v>
      </c>
      <c r="D8" s="35" t="s">
        <v>0</v>
      </c>
      <c r="E8" s="4"/>
      <c r="F8" s="36" t="str">
        <f t="shared" si="0"/>
        <v/>
      </c>
      <c r="G8" s="4"/>
      <c r="H8" s="29">
        <v>2</v>
      </c>
      <c r="I8" s="37">
        <v>0</v>
      </c>
      <c r="J8" s="38">
        <v>0</v>
      </c>
      <c r="K8" s="39">
        <f t="shared" si="1"/>
        <v>0</v>
      </c>
      <c r="L8" s="4"/>
      <c r="M8" s="40">
        <f t="shared" si="2"/>
        <v>0</v>
      </c>
      <c r="N8" s="41">
        <f t="shared" si="3"/>
        <v>0</v>
      </c>
      <c r="O8" s="4"/>
      <c r="P8" s="4"/>
      <c r="Q8" s="40">
        <f t="shared" ref="Q8:Q30" si="6">$M8+$N8-$C$7</f>
        <v>-100</v>
      </c>
      <c r="R8" s="33">
        <f t="shared" ref="R8:R30" si="7">MAX(0,Q8)</f>
        <v>0</v>
      </c>
      <c r="S8" s="42">
        <f t="shared" ref="S8:S30" si="8">R8*$C$10</f>
        <v>0</v>
      </c>
      <c r="T8" s="4"/>
      <c r="U8" s="4"/>
      <c r="V8" s="40">
        <f t="shared" ref="V8:V30" si="9">$M8+$N8-$C$8</f>
        <v>-100</v>
      </c>
      <c r="W8" s="33">
        <f t="shared" ref="W8:W30" si="10">MAX(0,V8)</f>
        <v>0</v>
      </c>
      <c r="X8" s="42">
        <f t="shared" si="4"/>
        <v>0</v>
      </c>
      <c r="Y8" s="4"/>
      <c r="Z8" s="43" t="str">
        <f t="shared" si="5"/>
        <v/>
      </c>
      <c r="AA8" s="4"/>
      <c r="AB8" s="4"/>
      <c r="AC8" s="4"/>
      <c r="AD8" s="4"/>
      <c r="AE8" s="4"/>
      <c r="AF8" s="4"/>
      <c r="AG8" s="4"/>
      <c r="AH8" s="4"/>
    </row>
    <row r="9" spans="1:34" ht="15.6" x14ac:dyDescent="0.35">
      <c r="A9" s="4"/>
      <c r="B9" s="4"/>
      <c r="C9" s="44"/>
      <c r="D9" s="4"/>
      <c r="E9" s="4"/>
      <c r="F9" s="36" t="str">
        <f t="shared" si="0"/>
        <v/>
      </c>
      <c r="G9" s="4"/>
      <c r="H9" s="29">
        <v>3</v>
      </c>
      <c r="I9" s="37">
        <v>0</v>
      </c>
      <c r="J9" s="38">
        <v>0</v>
      </c>
      <c r="K9" s="39">
        <f t="shared" si="1"/>
        <v>0</v>
      </c>
      <c r="L9" s="4"/>
      <c r="M9" s="40">
        <f t="shared" si="2"/>
        <v>0</v>
      </c>
      <c r="N9" s="41">
        <f t="shared" si="3"/>
        <v>0</v>
      </c>
      <c r="O9" s="4"/>
      <c r="P9" s="4"/>
      <c r="Q9" s="40">
        <f t="shared" si="6"/>
        <v>-100</v>
      </c>
      <c r="R9" s="33">
        <f t="shared" si="7"/>
        <v>0</v>
      </c>
      <c r="S9" s="42">
        <f t="shared" si="8"/>
        <v>0</v>
      </c>
      <c r="T9" s="4"/>
      <c r="U9" s="4"/>
      <c r="V9" s="40">
        <f t="shared" si="9"/>
        <v>-100</v>
      </c>
      <c r="W9" s="33">
        <f t="shared" si="10"/>
        <v>0</v>
      </c>
      <c r="X9" s="42">
        <f t="shared" si="4"/>
        <v>0</v>
      </c>
      <c r="Y9" s="4"/>
      <c r="Z9" s="43" t="str">
        <f t="shared" si="5"/>
        <v/>
      </c>
      <c r="AA9" s="4"/>
      <c r="AB9" s="4"/>
      <c r="AC9" s="4"/>
      <c r="AD9" s="4"/>
      <c r="AE9" s="4"/>
      <c r="AF9" s="4"/>
      <c r="AG9" s="4"/>
      <c r="AH9" s="4"/>
    </row>
    <row r="10" spans="1:34" ht="15.6" x14ac:dyDescent="0.35">
      <c r="A10" s="4"/>
      <c r="B10" s="4" t="s">
        <v>38</v>
      </c>
      <c r="C10" s="45">
        <v>1000</v>
      </c>
      <c r="D10" s="4"/>
      <c r="E10" s="4"/>
      <c r="F10" s="36" t="str">
        <f t="shared" si="0"/>
        <v/>
      </c>
      <c r="G10" s="4"/>
      <c r="H10" s="29">
        <v>4</v>
      </c>
      <c r="I10" s="37">
        <v>0</v>
      </c>
      <c r="J10" s="38">
        <v>0</v>
      </c>
      <c r="K10" s="39">
        <f t="shared" si="1"/>
        <v>0</v>
      </c>
      <c r="L10" s="4"/>
      <c r="M10" s="40">
        <f t="shared" si="2"/>
        <v>0</v>
      </c>
      <c r="N10" s="41">
        <f t="shared" si="3"/>
        <v>0</v>
      </c>
      <c r="O10" s="4"/>
      <c r="P10" s="4"/>
      <c r="Q10" s="40">
        <f t="shared" si="6"/>
        <v>-100</v>
      </c>
      <c r="R10" s="33">
        <f t="shared" si="7"/>
        <v>0</v>
      </c>
      <c r="S10" s="42">
        <f t="shared" si="8"/>
        <v>0</v>
      </c>
      <c r="T10" s="4"/>
      <c r="U10" s="4"/>
      <c r="V10" s="40">
        <f t="shared" si="9"/>
        <v>-100</v>
      </c>
      <c r="W10" s="33">
        <f t="shared" si="10"/>
        <v>0</v>
      </c>
      <c r="X10" s="42">
        <f t="shared" si="4"/>
        <v>0</v>
      </c>
      <c r="Y10" s="4"/>
      <c r="Z10" s="43" t="str">
        <f t="shared" si="5"/>
        <v/>
      </c>
      <c r="AA10" s="4"/>
      <c r="AB10" s="4"/>
      <c r="AC10" s="4"/>
      <c r="AD10" s="4"/>
      <c r="AE10" s="4"/>
      <c r="AF10" s="4"/>
      <c r="AG10" s="4"/>
      <c r="AH10" s="4"/>
    </row>
    <row r="11" spans="1:34" ht="15.6" x14ac:dyDescent="0.35">
      <c r="A11" s="4"/>
      <c r="B11" s="4" t="s">
        <v>34</v>
      </c>
      <c r="C11" s="45">
        <v>750</v>
      </c>
      <c r="D11" s="4"/>
      <c r="E11" s="4"/>
      <c r="F11" s="36" t="str">
        <f t="shared" si="0"/>
        <v/>
      </c>
      <c r="G11" s="4"/>
      <c r="H11" s="29">
        <v>5</v>
      </c>
      <c r="I11" s="37">
        <v>0</v>
      </c>
      <c r="J11" s="38">
        <v>0</v>
      </c>
      <c r="K11" s="39">
        <f t="shared" si="1"/>
        <v>0</v>
      </c>
      <c r="L11" s="4"/>
      <c r="M11" s="40">
        <f t="shared" si="2"/>
        <v>0</v>
      </c>
      <c r="N11" s="41">
        <f t="shared" si="3"/>
        <v>0</v>
      </c>
      <c r="O11" s="4"/>
      <c r="P11" s="4"/>
      <c r="Q11" s="40">
        <f t="shared" si="6"/>
        <v>-100</v>
      </c>
      <c r="R11" s="33">
        <f t="shared" si="7"/>
        <v>0</v>
      </c>
      <c r="S11" s="42">
        <f t="shared" si="8"/>
        <v>0</v>
      </c>
      <c r="T11" s="4"/>
      <c r="U11" s="4"/>
      <c r="V11" s="40">
        <f t="shared" si="9"/>
        <v>-100</v>
      </c>
      <c r="W11" s="33">
        <f t="shared" si="10"/>
        <v>0</v>
      </c>
      <c r="X11" s="42">
        <f t="shared" si="4"/>
        <v>0</v>
      </c>
      <c r="Y11" s="4"/>
      <c r="Z11" s="43" t="str">
        <f t="shared" si="5"/>
        <v/>
      </c>
      <c r="AA11" s="4"/>
      <c r="AB11" s="4"/>
      <c r="AC11" s="4"/>
      <c r="AD11" s="4"/>
      <c r="AE11" s="4"/>
      <c r="AF11" s="4"/>
      <c r="AG11" s="4"/>
      <c r="AH11" s="4"/>
    </row>
    <row r="12" spans="1:34" ht="15.6" x14ac:dyDescent="0.35">
      <c r="A12" s="4"/>
      <c r="B12" s="4"/>
      <c r="C12" s="4"/>
      <c r="D12" s="4"/>
      <c r="E12" s="4"/>
      <c r="F12" s="46" t="str">
        <f t="shared" si="0"/>
        <v/>
      </c>
      <c r="G12" s="47"/>
      <c r="H12" s="48">
        <v>6</v>
      </c>
      <c r="I12" s="49">
        <v>0</v>
      </c>
      <c r="J12" s="50">
        <v>40</v>
      </c>
      <c r="K12" s="51">
        <f t="shared" si="1"/>
        <v>40</v>
      </c>
      <c r="L12" s="4"/>
      <c r="M12" s="52">
        <f t="shared" si="2"/>
        <v>0</v>
      </c>
      <c r="N12" s="47">
        <f t="shared" si="3"/>
        <v>40</v>
      </c>
      <c r="O12" s="4"/>
      <c r="P12" s="4"/>
      <c r="Q12" s="52">
        <f t="shared" si="6"/>
        <v>-60</v>
      </c>
      <c r="R12" s="53">
        <f t="shared" si="7"/>
        <v>0</v>
      </c>
      <c r="S12" s="54">
        <f t="shared" si="8"/>
        <v>0</v>
      </c>
      <c r="T12" s="4"/>
      <c r="U12" s="4"/>
      <c r="V12" s="52">
        <f t="shared" si="9"/>
        <v>-60</v>
      </c>
      <c r="W12" s="53">
        <f t="shared" si="10"/>
        <v>0</v>
      </c>
      <c r="X12" s="54">
        <f t="shared" si="4"/>
        <v>0</v>
      </c>
      <c r="Y12" s="53"/>
      <c r="Z12" s="55" t="str">
        <f t="shared" si="5"/>
        <v/>
      </c>
      <c r="AA12" s="4"/>
      <c r="AB12" s="4"/>
      <c r="AC12" s="4"/>
      <c r="AD12" s="4"/>
      <c r="AE12" s="4"/>
      <c r="AF12" s="4"/>
      <c r="AG12" s="4"/>
      <c r="AH12" s="4"/>
    </row>
    <row r="13" spans="1:34" ht="15.6" x14ac:dyDescent="0.35">
      <c r="A13" s="4"/>
      <c r="B13" s="19" t="s">
        <v>49</v>
      </c>
      <c r="C13" s="20"/>
      <c r="D13" s="21"/>
      <c r="E13" s="4"/>
      <c r="F13" s="36" t="str">
        <f t="shared" si="0"/>
        <v/>
      </c>
      <c r="G13" s="4"/>
      <c r="H13" s="29">
        <v>7</v>
      </c>
      <c r="I13" s="37">
        <v>10</v>
      </c>
      <c r="J13" s="56">
        <v>40</v>
      </c>
      <c r="K13" s="39">
        <f t="shared" si="1"/>
        <v>50</v>
      </c>
      <c r="L13" s="4"/>
      <c r="M13" s="40">
        <f t="shared" si="2"/>
        <v>10</v>
      </c>
      <c r="N13" s="41">
        <f t="shared" si="3"/>
        <v>40</v>
      </c>
      <c r="O13" s="4"/>
      <c r="P13" s="4"/>
      <c r="Q13" s="40">
        <f t="shared" si="6"/>
        <v>-50</v>
      </c>
      <c r="R13" s="33">
        <f t="shared" si="7"/>
        <v>0</v>
      </c>
      <c r="S13" s="42">
        <f t="shared" si="8"/>
        <v>0</v>
      </c>
      <c r="T13" s="4"/>
      <c r="U13" s="4"/>
      <c r="V13" s="40">
        <f t="shared" si="9"/>
        <v>-50</v>
      </c>
      <c r="W13" s="33">
        <f t="shared" si="10"/>
        <v>0</v>
      </c>
      <c r="X13" s="42">
        <f t="shared" si="4"/>
        <v>0</v>
      </c>
      <c r="Y13" s="4"/>
      <c r="Z13" s="43" t="str">
        <f t="shared" si="5"/>
        <v/>
      </c>
      <c r="AA13" s="4"/>
      <c r="AB13" s="4"/>
      <c r="AC13" s="4"/>
      <c r="AD13" s="4"/>
      <c r="AE13" s="4"/>
      <c r="AF13" s="4"/>
      <c r="AG13" s="4"/>
      <c r="AH13" s="4"/>
    </row>
    <row r="14" spans="1:34" ht="15.6" x14ac:dyDescent="0.35">
      <c r="A14" s="4"/>
      <c r="B14" s="57" t="s">
        <v>12</v>
      </c>
      <c r="C14" s="58" t="s">
        <v>14</v>
      </c>
      <c r="D14" s="59" t="s">
        <v>13</v>
      </c>
      <c r="E14" s="4"/>
      <c r="F14" s="36" t="str">
        <f t="shared" si="0"/>
        <v/>
      </c>
      <c r="G14" s="4"/>
      <c r="H14" s="29">
        <v>8</v>
      </c>
      <c r="I14" s="37">
        <v>55</v>
      </c>
      <c r="J14" s="56">
        <v>0</v>
      </c>
      <c r="K14" s="39">
        <f t="shared" si="1"/>
        <v>55</v>
      </c>
      <c r="L14" s="4"/>
      <c r="M14" s="40">
        <f t="shared" si="2"/>
        <v>55</v>
      </c>
      <c r="N14" s="41">
        <f t="shared" si="3"/>
        <v>0</v>
      </c>
      <c r="O14" s="4"/>
      <c r="P14" s="4"/>
      <c r="Q14" s="40">
        <f t="shared" si="6"/>
        <v>-45</v>
      </c>
      <c r="R14" s="33">
        <f t="shared" si="7"/>
        <v>0</v>
      </c>
      <c r="S14" s="42">
        <f t="shared" si="8"/>
        <v>0</v>
      </c>
      <c r="T14" s="4"/>
      <c r="U14" s="4"/>
      <c r="V14" s="40">
        <f t="shared" si="9"/>
        <v>-45</v>
      </c>
      <c r="W14" s="33">
        <f t="shared" si="10"/>
        <v>0</v>
      </c>
      <c r="X14" s="42">
        <f t="shared" si="4"/>
        <v>0</v>
      </c>
      <c r="Y14" s="4"/>
      <c r="Z14" s="43" t="str">
        <f t="shared" si="5"/>
        <v/>
      </c>
      <c r="AA14" s="4"/>
      <c r="AB14" s="4"/>
      <c r="AC14" s="4"/>
      <c r="AD14" s="4"/>
      <c r="AE14" s="4"/>
      <c r="AF14" s="4"/>
      <c r="AG14" s="4"/>
      <c r="AH14" s="4"/>
    </row>
    <row r="15" spans="1:34" ht="15.6" x14ac:dyDescent="0.35">
      <c r="A15" s="4"/>
      <c r="B15" s="40"/>
      <c r="C15" s="27" t="s">
        <v>0</v>
      </c>
      <c r="D15" s="41"/>
      <c r="E15" s="4"/>
      <c r="F15" s="36" t="str">
        <f t="shared" si="0"/>
        <v/>
      </c>
      <c r="G15" s="4"/>
      <c r="H15" s="29">
        <v>9</v>
      </c>
      <c r="I15" s="37">
        <v>75</v>
      </c>
      <c r="J15" s="56">
        <v>0</v>
      </c>
      <c r="K15" s="39">
        <f t="shared" si="1"/>
        <v>75</v>
      </c>
      <c r="L15" s="4"/>
      <c r="M15" s="40">
        <f t="shared" si="2"/>
        <v>75</v>
      </c>
      <c r="N15" s="41">
        <f t="shared" si="3"/>
        <v>0</v>
      </c>
      <c r="O15" s="4"/>
      <c r="P15" s="4"/>
      <c r="Q15" s="40">
        <f t="shared" si="6"/>
        <v>-25</v>
      </c>
      <c r="R15" s="33">
        <f t="shared" si="7"/>
        <v>0</v>
      </c>
      <c r="S15" s="42">
        <f t="shared" si="8"/>
        <v>0</v>
      </c>
      <c r="T15" s="4"/>
      <c r="U15" s="4"/>
      <c r="V15" s="40">
        <f t="shared" si="9"/>
        <v>-25</v>
      </c>
      <c r="W15" s="33">
        <f t="shared" si="10"/>
        <v>0</v>
      </c>
      <c r="X15" s="42">
        <f t="shared" si="4"/>
        <v>0</v>
      </c>
      <c r="Y15" s="4"/>
      <c r="Z15" s="43" t="str">
        <f t="shared" si="5"/>
        <v/>
      </c>
      <c r="AA15" s="4"/>
      <c r="AB15" s="4"/>
      <c r="AC15" s="4"/>
      <c r="AD15" s="4"/>
      <c r="AE15" s="4"/>
      <c r="AF15" s="4"/>
      <c r="AG15" s="4"/>
      <c r="AH15" s="4"/>
    </row>
    <row r="16" spans="1:34" ht="15.6" x14ac:dyDescent="0.35">
      <c r="A16" s="4"/>
      <c r="B16" s="40"/>
      <c r="C16" s="33"/>
      <c r="D16" s="41"/>
      <c r="E16" s="4"/>
      <c r="F16" s="36" t="str">
        <f t="shared" si="0"/>
        <v/>
      </c>
      <c r="G16" s="4"/>
      <c r="H16" s="29">
        <v>10</v>
      </c>
      <c r="I16" s="37">
        <v>92</v>
      </c>
      <c r="J16" s="56">
        <v>-50</v>
      </c>
      <c r="K16" s="39">
        <f t="shared" si="1"/>
        <v>42</v>
      </c>
      <c r="L16" s="4"/>
      <c r="M16" s="40">
        <f t="shared" si="2"/>
        <v>92</v>
      </c>
      <c r="N16" s="41">
        <f t="shared" si="3"/>
        <v>-50</v>
      </c>
      <c r="O16" s="4"/>
      <c r="P16" s="4"/>
      <c r="Q16" s="40">
        <f t="shared" si="6"/>
        <v>-58</v>
      </c>
      <c r="R16" s="33">
        <f t="shared" si="7"/>
        <v>0</v>
      </c>
      <c r="S16" s="42">
        <f t="shared" si="8"/>
        <v>0</v>
      </c>
      <c r="T16" s="4"/>
      <c r="U16" s="4"/>
      <c r="V16" s="40">
        <f t="shared" si="9"/>
        <v>-58</v>
      </c>
      <c r="W16" s="33">
        <f t="shared" si="10"/>
        <v>0</v>
      </c>
      <c r="X16" s="42">
        <f t="shared" si="4"/>
        <v>0</v>
      </c>
      <c r="Y16" s="4"/>
      <c r="Z16" s="43" t="str">
        <f t="shared" si="5"/>
        <v/>
      </c>
      <c r="AA16" s="4"/>
      <c r="AB16" s="4"/>
      <c r="AC16" s="4"/>
      <c r="AD16" s="4"/>
      <c r="AE16" s="4"/>
      <c r="AF16" s="4"/>
      <c r="AG16" s="4"/>
      <c r="AH16" s="4"/>
    </row>
    <row r="17" spans="1:34" ht="15.6" x14ac:dyDescent="0.35">
      <c r="A17" s="4"/>
      <c r="B17" s="60" t="s">
        <v>23</v>
      </c>
      <c r="C17" s="61">
        <v>100</v>
      </c>
      <c r="D17" s="62">
        <v>1</v>
      </c>
      <c r="E17" s="4"/>
      <c r="F17" s="36" t="str">
        <f t="shared" si="0"/>
        <v/>
      </c>
      <c r="G17" s="4"/>
      <c r="H17" s="29">
        <v>11</v>
      </c>
      <c r="I17" s="37">
        <v>90</v>
      </c>
      <c r="J17" s="56">
        <v>-50</v>
      </c>
      <c r="K17" s="39">
        <f t="shared" si="1"/>
        <v>40</v>
      </c>
      <c r="L17" s="4"/>
      <c r="M17" s="40">
        <f t="shared" si="2"/>
        <v>90</v>
      </c>
      <c r="N17" s="41">
        <f t="shared" si="3"/>
        <v>-50</v>
      </c>
      <c r="O17" s="4"/>
      <c r="P17" s="4"/>
      <c r="Q17" s="40">
        <f t="shared" si="6"/>
        <v>-60</v>
      </c>
      <c r="R17" s="33">
        <f t="shared" si="7"/>
        <v>0</v>
      </c>
      <c r="S17" s="42">
        <f t="shared" si="8"/>
        <v>0</v>
      </c>
      <c r="T17" s="4"/>
      <c r="U17" s="4"/>
      <c r="V17" s="40">
        <f t="shared" si="9"/>
        <v>-60</v>
      </c>
      <c r="W17" s="33">
        <f t="shared" si="10"/>
        <v>0</v>
      </c>
      <c r="X17" s="42">
        <f t="shared" si="4"/>
        <v>0</v>
      </c>
      <c r="Y17" s="4"/>
      <c r="Z17" s="43" t="str">
        <f t="shared" si="5"/>
        <v/>
      </c>
      <c r="AA17" s="4"/>
      <c r="AB17" s="4"/>
      <c r="AC17" s="4"/>
      <c r="AD17" s="4"/>
      <c r="AE17" s="4"/>
      <c r="AF17" s="4"/>
      <c r="AG17" s="4"/>
      <c r="AH17" s="4"/>
    </row>
    <row r="18" spans="1:34" ht="15.6" x14ac:dyDescent="0.35">
      <c r="A18" s="4"/>
      <c r="B18" s="60" t="s">
        <v>24</v>
      </c>
      <c r="C18" s="61">
        <v>50</v>
      </c>
      <c r="D18" s="62">
        <v>1</v>
      </c>
      <c r="E18" s="4"/>
      <c r="F18" s="46" t="str">
        <f t="shared" si="0"/>
        <v/>
      </c>
      <c r="G18" s="47"/>
      <c r="H18" s="48">
        <v>12</v>
      </c>
      <c r="I18" s="49">
        <v>94</v>
      </c>
      <c r="J18" s="50">
        <v>-50</v>
      </c>
      <c r="K18" s="51">
        <f t="shared" si="1"/>
        <v>44</v>
      </c>
      <c r="L18" s="4"/>
      <c r="M18" s="40">
        <f t="shared" si="2"/>
        <v>94</v>
      </c>
      <c r="N18" s="41">
        <f t="shared" si="3"/>
        <v>-50</v>
      </c>
      <c r="O18" s="4"/>
      <c r="P18" s="4"/>
      <c r="Q18" s="52">
        <f t="shared" si="6"/>
        <v>-56</v>
      </c>
      <c r="R18" s="53">
        <f t="shared" si="7"/>
        <v>0</v>
      </c>
      <c r="S18" s="54">
        <f t="shared" si="8"/>
        <v>0</v>
      </c>
      <c r="T18" s="4"/>
      <c r="U18" s="4"/>
      <c r="V18" s="52">
        <f t="shared" si="9"/>
        <v>-56</v>
      </c>
      <c r="W18" s="53">
        <f t="shared" si="10"/>
        <v>0</v>
      </c>
      <c r="X18" s="54">
        <f t="shared" si="4"/>
        <v>0</v>
      </c>
      <c r="Y18" s="53"/>
      <c r="Z18" s="55" t="str">
        <f t="shared" si="5"/>
        <v/>
      </c>
      <c r="AA18" s="4"/>
      <c r="AB18" s="4"/>
      <c r="AC18" s="4"/>
      <c r="AD18" s="4"/>
      <c r="AE18" s="4"/>
      <c r="AF18" s="4"/>
      <c r="AG18" s="4"/>
      <c r="AH18" s="4"/>
    </row>
    <row r="19" spans="1:34" ht="15.6" x14ac:dyDescent="0.35">
      <c r="A19" s="4"/>
      <c r="B19" s="60"/>
      <c r="C19" s="27"/>
      <c r="D19" s="63"/>
      <c r="E19" s="4"/>
      <c r="F19" s="36" t="str">
        <f t="shared" si="0"/>
        <v/>
      </c>
      <c r="G19" s="4"/>
      <c r="H19" s="29">
        <v>13</v>
      </c>
      <c r="I19" s="37">
        <v>95</v>
      </c>
      <c r="J19" s="56">
        <v>-50</v>
      </c>
      <c r="K19" s="39">
        <f t="shared" si="1"/>
        <v>45</v>
      </c>
      <c r="L19" s="4"/>
      <c r="M19" s="64">
        <f t="shared" si="2"/>
        <v>95</v>
      </c>
      <c r="N19" s="65">
        <f t="shared" si="3"/>
        <v>-50</v>
      </c>
      <c r="O19" s="4"/>
      <c r="P19" s="4"/>
      <c r="Q19" s="40">
        <f t="shared" si="6"/>
        <v>-55</v>
      </c>
      <c r="R19" s="33">
        <f t="shared" si="7"/>
        <v>0</v>
      </c>
      <c r="S19" s="42">
        <f t="shared" si="8"/>
        <v>0</v>
      </c>
      <c r="T19" s="4"/>
      <c r="U19" s="4"/>
      <c r="V19" s="40">
        <f t="shared" si="9"/>
        <v>-55</v>
      </c>
      <c r="W19" s="33">
        <f t="shared" si="10"/>
        <v>0</v>
      </c>
      <c r="X19" s="42">
        <f t="shared" si="4"/>
        <v>0</v>
      </c>
      <c r="Y19" s="4"/>
      <c r="Z19" s="43" t="str">
        <f t="shared" si="5"/>
        <v/>
      </c>
      <c r="AA19" s="4"/>
      <c r="AB19" s="4"/>
      <c r="AC19" s="4"/>
      <c r="AD19" s="4"/>
      <c r="AE19" s="4"/>
      <c r="AF19" s="4"/>
      <c r="AG19" s="4"/>
      <c r="AH19" s="4"/>
    </row>
    <row r="20" spans="1:34" ht="15.6" x14ac:dyDescent="0.35">
      <c r="A20" s="4"/>
      <c r="B20" s="66" t="s">
        <v>48</v>
      </c>
      <c r="C20" s="67">
        <v>0.85</v>
      </c>
      <c r="D20" s="68"/>
      <c r="E20" s="4"/>
      <c r="F20" s="36" t="str">
        <f t="shared" si="0"/>
        <v/>
      </c>
      <c r="G20" s="4"/>
      <c r="H20" s="29">
        <v>14</v>
      </c>
      <c r="I20" s="37">
        <v>98</v>
      </c>
      <c r="J20" s="56">
        <v>-50</v>
      </c>
      <c r="K20" s="39">
        <f t="shared" si="1"/>
        <v>48</v>
      </c>
      <c r="L20" s="4"/>
      <c r="M20" s="40">
        <f t="shared" si="2"/>
        <v>98</v>
      </c>
      <c r="N20" s="41">
        <f t="shared" si="3"/>
        <v>-50</v>
      </c>
      <c r="O20" s="4"/>
      <c r="P20" s="4"/>
      <c r="Q20" s="40">
        <f t="shared" si="6"/>
        <v>-52</v>
      </c>
      <c r="R20" s="33">
        <f t="shared" si="7"/>
        <v>0</v>
      </c>
      <c r="S20" s="42">
        <f t="shared" si="8"/>
        <v>0</v>
      </c>
      <c r="T20" s="4"/>
      <c r="U20" s="4"/>
      <c r="V20" s="40">
        <f t="shared" si="9"/>
        <v>-52</v>
      </c>
      <c r="W20" s="33">
        <f t="shared" si="10"/>
        <v>0</v>
      </c>
      <c r="X20" s="42">
        <f t="shared" si="4"/>
        <v>0</v>
      </c>
      <c r="Y20" s="4"/>
      <c r="Z20" s="43" t="str">
        <f t="shared" si="5"/>
        <v/>
      </c>
      <c r="AA20" s="4"/>
      <c r="AB20" s="4"/>
      <c r="AC20" s="4"/>
      <c r="AD20" s="4"/>
      <c r="AE20" s="4"/>
      <c r="AF20" s="4"/>
      <c r="AG20" s="4"/>
      <c r="AH20" s="4"/>
    </row>
    <row r="21" spans="1:34" ht="15.6" x14ac:dyDescent="0.35">
      <c r="A21" s="4"/>
      <c r="B21" s="4"/>
      <c r="C21" s="4"/>
      <c r="D21" s="4"/>
      <c r="E21" s="4"/>
      <c r="F21" s="36" t="str">
        <f t="shared" si="0"/>
        <v/>
      </c>
      <c r="G21" s="4"/>
      <c r="H21" s="29">
        <v>15</v>
      </c>
      <c r="I21" s="37">
        <v>97</v>
      </c>
      <c r="J21" s="56">
        <v>-50</v>
      </c>
      <c r="K21" s="39">
        <f t="shared" si="1"/>
        <v>47</v>
      </c>
      <c r="L21" s="4"/>
      <c r="M21" s="40">
        <f t="shared" si="2"/>
        <v>97</v>
      </c>
      <c r="N21" s="41">
        <f t="shared" si="3"/>
        <v>-50</v>
      </c>
      <c r="O21" s="4"/>
      <c r="P21" s="4"/>
      <c r="Q21" s="40">
        <f t="shared" si="6"/>
        <v>-53</v>
      </c>
      <c r="R21" s="33">
        <f t="shared" si="7"/>
        <v>0</v>
      </c>
      <c r="S21" s="42">
        <f t="shared" si="8"/>
        <v>0</v>
      </c>
      <c r="T21" s="4"/>
      <c r="U21" s="4"/>
      <c r="V21" s="40">
        <f t="shared" si="9"/>
        <v>-53</v>
      </c>
      <c r="W21" s="33">
        <f t="shared" si="10"/>
        <v>0</v>
      </c>
      <c r="X21" s="42">
        <f t="shared" si="4"/>
        <v>0</v>
      </c>
      <c r="Y21" s="4"/>
      <c r="Z21" s="43" t="str">
        <f t="shared" si="5"/>
        <v/>
      </c>
      <c r="AA21" s="4"/>
      <c r="AB21" s="4"/>
      <c r="AC21" s="4"/>
      <c r="AD21" s="4"/>
      <c r="AE21" s="4"/>
      <c r="AF21" s="4"/>
      <c r="AG21" s="4"/>
      <c r="AH21" s="4"/>
    </row>
    <row r="22" spans="1:34" ht="15.6" x14ac:dyDescent="0.35">
      <c r="A22" s="4"/>
      <c r="B22" s="35"/>
      <c r="C22" s="35"/>
      <c r="D22" s="35"/>
      <c r="E22" s="4"/>
      <c r="F22" s="36" t="str">
        <f t="shared" si="0"/>
        <v/>
      </c>
      <c r="G22" s="4"/>
      <c r="H22" s="29">
        <v>16</v>
      </c>
      <c r="I22" s="37">
        <v>92</v>
      </c>
      <c r="J22" s="56">
        <v>-50</v>
      </c>
      <c r="K22" s="39">
        <f t="shared" si="1"/>
        <v>42</v>
      </c>
      <c r="L22" s="4"/>
      <c r="M22" s="40">
        <f t="shared" si="2"/>
        <v>92</v>
      </c>
      <c r="N22" s="41">
        <f t="shared" si="3"/>
        <v>-50</v>
      </c>
      <c r="O22" s="4"/>
      <c r="P22" s="4"/>
      <c r="Q22" s="40">
        <f t="shared" si="6"/>
        <v>-58</v>
      </c>
      <c r="R22" s="33">
        <f t="shared" si="7"/>
        <v>0</v>
      </c>
      <c r="S22" s="42">
        <f t="shared" si="8"/>
        <v>0</v>
      </c>
      <c r="T22" s="4"/>
      <c r="U22" s="4"/>
      <c r="V22" s="40">
        <f t="shared" si="9"/>
        <v>-58</v>
      </c>
      <c r="W22" s="33">
        <f t="shared" si="10"/>
        <v>0</v>
      </c>
      <c r="X22" s="42">
        <f t="shared" si="4"/>
        <v>0</v>
      </c>
      <c r="Y22" s="4"/>
      <c r="Z22" s="43" t="str">
        <f t="shared" si="5"/>
        <v/>
      </c>
      <c r="AA22" s="4"/>
      <c r="AB22" s="4"/>
      <c r="AC22" s="4"/>
      <c r="AD22" s="4"/>
      <c r="AE22" s="4"/>
      <c r="AF22" s="4"/>
      <c r="AG22" s="4"/>
      <c r="AH22" s="4"/>
    </row>
    <row r="23" spans="1:34" ht="15.6" x14ac:dyDescent="0.35">
      <c r="A23" s="4"/>
      <c r="B23" s="35"/>
      <c r="C23" s="35"/>
      <c r="D23" s="35"/>
      <c r="E23" s="4"/>
      <c r="F23" s="36" t="str">
        <f t="shared" si="0"/>
        <v/>
      </c>
      <c r="G23" s="4"/>
      <c r="H23" s="29">
        <v>17</v>
      </c>
      <c r="I23" s="37">
        <v>91</v>
      </c>
      <c r="J23" s="56">
        <v>0</v>
      </c>
      <c r="K23" s="39">
        <f t="shared" si="1"/>
        <v>91</v>
      </c>
      <c r="L23" s="4"/>
      <c r="M23" s="40">
        <f t="shared" si="2"/>
        <v>91</v>
      </c>
      <c r="N23" s="41">
        <f t="shared" si="3"/>
        <v>0</v>
      </c>
      <c r="O23" s="4"/>
      <c r="P23" s="4"/>
      <c r="Q23" s="40">
        <f t="shared" si="6"/>
        <v>-9</v>
      </c>
      <c r="R23" s="33">
        <f t="shared" si="7"/>
        <v>0</v>
      </c>
      <c r="S23" s="42">
        <f t="shared" si="8"/>
        <v>0</v>
      </c>
      <c r="T23" s="4"/>
      <c r="U23" s="4"/>
      <c r="V23" s="40">
        <f t="shared" si="9"/>
        <v>-9</v>
      </c>
      <c r="W23" s="33">
        <f t="shared" si="10"/>
        <v>0</v>
      </c>
      <c r="X23" s="42">
        <f t="shared" si="4"/>
        <v>0</v>
      </c>
      <c r="Y23" s="4"/>
      <c r="Z23" s="43" t="str">
        <f t="shared" si="5"/>
        <v/>
      </c>
      <c r="AA23" s="4"/>
      <c r="AB23" s="4"/>
      <c r="AC23" s="4"/>
      <c r="AD23" s="4"/>
      <c r="AE23" s="4"/>
      <c r="AF23" s="4"/>
      <c r="AG23" s="4"/>
      <c r="AH23" s="4"/>
    </row>
    <row r="24" spans="1:34" ht="15.6" x14ac:dyDescent="0.35">
      <c r="A24" s="4"/>
      <c r="B24" s="35"/>
      <c r="C24" s="35"/>
      <c r="D24" s="35"/>
      <c r="E24" s="4"/>
      <c r="F24" s="46" t="str">
        <f>IF(W24&gt;0,"Violation --&gt;","")</f>
        <v>Violation --&gt;</v>
      </c>
      <c r="G24" s="47"/>
      <c r="H24" s="48">
        <v>18</v>
      </c>
      <c r="I24" s="49">
        <v>75</v>
      </c>
      <c r="J24" s="50">
        <v>30</v>
      </c>
      <c r="K24" s="51">
        <f t="shared" si="1"/>
        <v>105</v>
      </c>
      <c r="L24" s="4"/>
      <c r="M24" s="52">
        <f t="shared" si="2"/>
        <v>75</v>
      </c>
      <c r="N24" s="47">
        <f t="shared" si="3"/>
        <v>30</v>
      </c>
      <c r="O24" s="4"/>
      <c r="P24" s="4"/>
      <c r="Q24" s="52">
        <f t="shared" si="6"/>
        <v>5</v>
      </c>
      <c r="R24" s="53">
        <f t="shared" si="7"/>
        <v>5</v>
      </c>
      <c r="S24" s="54">
        <f t="shared" si="8"/>
        <v>5000</v>
      </c>
      <c r="T24" s="4"/>
      <c r="U24" s="4"/>
      <c r="V24" s="52">
        <f t="shared" si="9"/>
        <v>5</v>
      </c>
      <c r="W24" s="53">
        <f t="shared" si="10"/>
        <v>5</v>
      </c>
      <c r="X24" s="54">
        <f t="shared" si="4"/>
        <v>3750</v>
      </c>
      <c r="Y24" s="53"/>
      <c r="Z24" s="55" t="str">
        <f>IF(W24&gt;0,"&lt;-- Violation","")</f>
        <v>&lt;-- Violation</v>
      </c>
      <c r="AA24" s="4"/>
      <c r="AB24" s="4"/>
      <c r="AC24" s="4"/>
      <c r="AD24" s="4"/>
      <c r="AE24" s="4"/>
      <c r="AF24" s="4"/>
      <c r="AG24" s="4"/>
      <c r="AH24" s="4"/>
    </row>
    <row r="25" spans="1:34" ht="15.6" x14ac:dyDescent="0.35">
      <c r="A25" s="4"/>
      <c r="B25" s="35"/>
      <c r="C25" s="35"/>
      <c r="D25" s="35"/>
      <c r="E25" s="4"/>
      <c r="F25" s="36" t="str">
        <f t="shared" ref="F25:F30" si="11">IF(W25&gt;0,"Violation --&gt;","")</f>
        <v/>
      </c>
      <c r="G25" s="4"/>
      <c r="H25" s="29">
        <v>19</v>
      </c>
      <c r="I25" s="37">
        <v>40</v>
      </c>
      <c r="J25" s="56">
        <v>50</v>
      </c>
      <c r="K25" s="39">
        <f t="shared" si="1"/>
        <v>90</v>
      </c>
      <c r="L25" s="4"/>
      <c r="M25" s="40">
        <f t="shared" si="2"/>
        <v>40</v>
      </c>
      <c r="N25" s="41">
        <f t="shared" si="3"/>
        <v>50</v>
      </c>
      <c r="O25" s="4"/>
      <c r="P25" s="4"/>
      <c r="Q25" s="40">
        <f t="shared" si="6"/>
        <v>-10</v>
      </c>
      <c r="R25" s="33">
        <f t="shared" si="7"/>
        <v>0</v>
      </c>
      <c r="S25" s="42">
        <f t="shared" si="8"/>
        <v>0</v>
      </c>
      <c r="T25" s="4"/>
      <c r="U25" s="4"/>
      <c r="V25" s="40">
        <f t="shared" si="9"/>
        <v>-10</v>
      </c>
      <c r="W25" s="33">
        <f t="shared" si="10"/>
        <v>0</v>
      </c>
      <c r="X25" s="42">
        <f t="shared" si="4"/>
        <v>0</v>
      </c>
      <c r="Y25" s="4"/>
      <c r="Z25" s="43" t="str">
        <f t="shared" ref="Z25:Z30" si="12">IF(W25&gt;0,"&lt;-- Violation","")</f>
        <v/>
      </c>
      <c r="AA25" s="4"/>
      <c r="AB25" s="4"/>
      <c r="AC25" s="4"/>
      <c r="AD25" s="4"/>
      <c r="AE25" s="4"/>
      <c r="AF25" s="4"/>
      <c r="AG25" s="4"/>
      <c r="AH25" s="4"/>
    </row>
    <row r="26" spans="1:34" ht="15.6" x14ac:dyDescent="0.35">
      <c r="A26" s="4"/>
      <c r="B26" s="35"/>
      <c r="C26" s="35"/>
      <c r="D26" s="35"/>
      <c r="E26" s="4"/>
      <c r="F26" s="36" t="str">
        <f t="shared" si="11"/>
        <v/>
      </c>
      <c r="G26" s="4"/>
      <c r="H26" s="29">
        <v>20</v>
      </c>
      <c r="I26" s="37">
        <v>0</v>
      </c>
      <c r="J26" s="56">
        <v>50</v>
      </c>
      <c r="K26" s="39">
        <f t="shared" si="1"/>
        <v>50</v>
      </c>
      <c r="L26" s="4"/>
      <c r="M26" s="40">
        <f t="shared" si="2"/>
        <v>0</v>
      </c>
      <c r="N26" s="41">
        <f t="shared" si="3"/>
        <v>50</v>
      </c>
      <c r="O26" s="4"/>
      <c r="P26" s="4"/>
      <c r="Q26" s="40">
        <f t="shared" si="6"/>
        <v>-50</v>
      </c>
      <c r="R26" s="33">
        <f t="shared" si="7"/>
        <v>0</v>
      </c>
      <c r="S26" s="42">
        <f t="shared" si="8"/>
        <v>0</v>
      </c>
      <c r="T26" s="4"/>
      <c r="U26" s="4"/>
      <c r="V26" s="40">
        <f t="shared" si="9"/>
        <v>-50</v>
      </c>
      <c r="W26" s="33">
        <f t="shared" si="10"/>
        <v>0</v>
      </c>
      <c r="X26" s="42">
        <f t="shared" si="4"/>
        <v>0</v>
      </c>
      <c r="Y26" s="4"/>
      <c r="Z26" s="43" t="str">
        <f t="shared" si="12"/>
        <v/>
      </c>
      <c r="AA26" s="4"/>
      <c r="AB26" s="4"/>
      <c r="AC26" s="4"/>
      <c r="AD26" s="4"/>
      <c r="AE26" s="4"/>
      <c r="AF26" s="4"/>
      <c r="AG26" s="4"/>
      <c r="AH26" s="4"/>
    </row>
    <row r="27" spans="1:34" ht="15.6" x14ac:dyDescent="0.35">
      <c r="A27" s="4"/>
      <c r="B27" s="35"/>
      <c r="C27" s="35"/>
      <c r="D27" s="35"/>
      <c r="E27" s="4"/>
      <c r="F27" s="36" t="str">
        <f t="shared" si="11"/>
        <v/>
      </c>
      <c r="G27" s="4"/>
      <c r="H27" s="29">
        <v>21</v>
      </c>
      <c r="I27" s="37">
        <v>0</v>
      </c>
      <c r="J27" s="56">
        <v>50</v>
      </c>
      <c r="K27" s="39">
        <f t="shared" si="1"/>
        <v>50</v>
      </c>
      <c r="L27" s="4"/>
      <c r="M27" s="40">
        <f t="shared" si="2"/>
        <v>0</v>
      </c>
      <c r="N27" s="41">
        <f t="shared" si="3"/>
        <v>50</v>
      </c>
      <c r="O27" s="4"/>
      <c r="P27" s="4"/>
      <c r="Q27" s="40">
        <f t="shared" si="6"/>
        <v>-50</v>
      </c>
      <c r="R27" s="33">
        <f t="shared" si="7"/>
        <v>0</v>
      </c>
      <c r="S27" s="42">
        <f t="shared" si="8"/>
        <v>0</v>
      </c>
      <c r="T27" s="4"/>
      <c r="U27" s="4"/>
      <c r="V27" s="40">
        <f t="shared" si="9"/>
        <v>-50</v>
      </c>
      <c r="W27" s="33">
        <f t="shared" si="10"/>
        <v>0</v>
      </c>
      <c r="X27" s="42">
        <f t="shared" si="4"/>
        <v>0</v>
      </c>
      <c r="Y27" s="4"/>
      <c r="Z27" s="43" t="str">
        <f t="shared" si="12"/>
        <v/>
      </c>
      <c r="AA27" s="4"/>
      <c r="AB27" s="4"/>
      <c r="AC27" s="4"/>
      <c r="AD27" s="4"/>
      <c r="AE27" s="4"/>
      <c r="AF27" s="4"/>
      <c r="AG27" s="4"/>
      <c r="AH27" s="4"/>
    </row>
    <row r="28" spans="1:34" ht="15.6" x14ac:dyDescent="0.35">
      <c r="A28" s="4"/>
      <c r="B28" s="4"/>
      <c r="C28" s="4"/>
      <c r="D28" s="4"/>
      <c r="E28" s="4"/>
      <c r="F28" s="36" t="str">
        <f t="shared" si="11"/>
        <v/>
      </c>
      <c r="G28" s="4"/>
      <c r="H28" s="29">
        <v>22</v>
      </c>
      <c r="I28" s="37">
        <v>0</v>
      </c>
      <c r="J28" s="56">
        <v>35</v>
      </c>
      <c r="K28" s="39">
        <f t="shared" si="1"/>
        <v>35</v>
      </c>
      <c r="L28" s="4"/>
      <c r="M28" s="40">
        <f t="shared" si="2"/>
        <v>0</v>
      </c>
      <c r="N28" s="41">
        <f t="shared" si="3"/>
        <v>35</v>
      </c>
      <c r="O28" s="4"/>
      <c r="P28" s="4"/>
      <c r="Q28" s="40">
        <f t="shared" si="6"/>
        <v>-65</v>
      </c>
      <c r="R28" s="33">
        <f t="shared" si="7"/>
        <v>0</v>
      </c>
      <c r="S28" s="42">
        <f t="shared" si="8"/>
        <v>0</v>
      </c>
      <c r="T28" s="4"/>
      <c r="U28" s="4"/>
      <c r="V28" s="40">
        <f t="shared" si="9"/>
        <v>-65</v>
      </c>
      <c r="W28" s="33">
        <f t="shared" si="10"/>
        <v>0</v>
      </c>
      <c r="X28" s="42">
        <f t="shared" si="4"/>
        <v>0</v>
      </c>
      <c r="Y28" s="4"/>
      <c r="Z28" s="43" t="str">
        <f t="shared" si="12"/>
        <v/>
      </c>
      <c r="AA28" s="4"/>
      <c r="AB28" s="4"/>
      <c r="AC28" s="4"/>
      <c r="AD28" s="4"/>
      <c r="AE28" s="4"/>
      <c r="AF28" s="4"/>
      <c r="AG28" s="4"/>
      <c r="AH28" s="4"/>
    </row>
    <row r="29" spans="1:34" ht="15.6" x14ac:dyDescent="0.35">
      <c r="A29" s="4"/>
      <c r="B29" s="4"/>
      <c r="C29" s="4"/>
      <c r="D29" s="4"/>
      <c r="E29" s="4"/>
      <c r="F29" s="36" t="str">
        <f t="shared" si="11"/>
        <v/>
      </c>
      <c r="G29" s="4"/>
      <c r="H29" s="29">
        <v>23</v>
      </c>
      <c r="I29" s="37">
        <v>0</v>
      </c>
      <c r="J29" s="56">
        <v>0</v>
      </c>
      <c r="K29" s="39">
        <f t="shared" si="1"/>
        <v>0</v>
      </c>
      <c r="L29" s="4"/>
      <c r="M29" s="40">
        <f t="shared" si="2"/>
        <v>0</v>
      </c>
      <c r="N29" s="41">
        <f t="shared" si="3"/>
        <v>0</v>
      </c>
      <c r="O29" s="4"/>
      <c r="P29" s="4"/>
      <c r="Q29" s="40">
        <f t="shared" si="6"/>
        <v>-100</v>
      </c>
      <c r="R29" s="33">
        <f t="shared" si="7"/>
        <v>0</v>
      </c>
      <c r="S29" s="42">
        <f t="shared" si="8"/>
        <v>0</v>
      </c>
      <c r="T29" s="4"/>
      <c r="U29" s="4"/>
      <c r="V29" s="40">
        <f t="shared" si="9"/>
        <v>-100</v>
      </c>
      <c r="W29" s="33">
        <f t="shared" si="10"/>
        <v>0</v>
      </c>
      <c r="X29" s="42">
        <f t="shared" si="4"/>
        <v>0</v>
      </c>
      <c r="Y29" s="4"/>
      <c r="Z29" s="43" t="str">
        <f t="shared" si="12"/>
        <v/>
      </c>
      <c r="AA29" s="4"/>
      <c r="AB29" s="4"/>
      <c r="AC29" s="4"/>
      <c r="AD29" s="4"/>
      <c r="AE29" s="4"/>
      <c r="AF29" s="4"/>
      <c r="AG29" s="4"/>
      <c r="AH29" s="4"/>
    </row>
    <row r="30" spans="1:34" ht="15.6" x14ac:dyDescent="0.35">
      <c r="A30" s="4"/>
      <c r="B30" s="4"/>
      <c r="C30" s="4"/>
      <c r="D30" s="4"/>
      <c r="E30" s="4"/>
      <c r="F30" s="36" t="str">
        <f t="shared" si="11"/>
        <v/>
      </c>
      <c r="G30" s="4"/>
      <c r="H30" s="29">
        <v>24</v>
      </c>
      <c r="I30" s="37">
        <v>0</v>
      </c>
      <c r="J30" s="56">
        <v>0</v>
      </c>
      <c r="K30" s="39">
        <f t="shared" si="1"/>
        <v>0</v>
      </c>
      <c r="L30" s="4"/>
      <c r="M30" s="40">
        <f t="shared" si="2"/>
        <v>0</v>
      </c>
      <c r="N30" s="41">
        <f t="shared" si="3"/>
        <v>0</v>
      </c>
      <c r="O30" s="4"/>
      <c r="P30" s="4"/>
      <c r="Q30" s="40">
        <f t="shared" si="6"/>
        <v>-100</v>
      </c>
      <c r="R30" s="33">
        <f t="shared" si="7"/>
        <v>0</v>
      </c>
      <c r="S30" s="42">
        <f t="shared" si="8"/>
        <v>0</v>
      </c>
      <c r="T30" s="4"/>
      <c r="U30" s="4"/>
      <c r="V30" s="40">
        <f t="shared" si="9"/>
        <v>-100</v>
      </c>
      <c r="W30" s="33">
        <f t="shared" si="10"/>
        <v>0</v>
      </c>
      <c r="X30" s="42">
        <f t="shared" si="4"/>
        <v>0</v>
      </c>
      <c r="Y30" s="4"/>
      <c r="Z30" s="43" t="str">
        <f t="shared" si="12"/>
        <v/>
      </c>
      <c r="AA30" s="4"/>
      <c r="AB30" s="4"/>
      <c r="AC30" s="4"/>
      <c r="AD30" s="4"/>
      <c r="AE30" s="4"/>
      <c r="AF30" s="4"/>
      <c r="AG30" s="4"/>
      <c r="AH30" s="4"/>
    </row>
    <row r="31" spans="1:34" ht="15.6" x14ac:dyDescent="0.3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1:34" ht="15.6" x14ac:dyDescent="0.35">
      <c r="A32" s="4"/>
      <c r="B32" s="4"/>
      <c r="C32" s="4"/>
      <c r="D32" s="4"/>
      <c r="E32" s="4"/>
      <c r="F32" s="4"/>
      <c r="G32" s="4"/>
      <c r="H32" s="4"/>
      <c r="I32" s="28" t="s">
        <v>25</v>
      </c>
      <c r="J32" s="4">
        <f>SUMIF(J7:J30,"&gt;0")</f>
        <v>295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1:34" ht="15.6" x14ac:dyDescent="0.35">
      <c r="A33" s="4"/>
      <c r="B33" s="4"/>
      <c r="C33" s="4"/>
      <c r="D33" s="4"/>
      <c r="E33" s="4"/>
      <c r="F33" s="69"/>
      <c r="G33" s="69"/>
      <c r="H33" s="69"/>
      <c r="I33" s="70" t="s">
        <v>26</v>
      </c>
      <c r="J33" s="69">
        <f>SUMIF(J7:J30,"&lt;0")</f>
        <v>-350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71">
        <f>SUM(X7:X30)</f>
        <v>3750</v>
      </c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1:34" ht="15.6" x14ac:dyDescent="0.35">
      <c r="A34" s="4"/>
      <c r="B34" s="4"/>
      <c r="C34" s="4"/>
      <c r="D34" s="4"/>
      <c r="E34" s="4"/>
      <c r="F34" s="53"/>
      <c r="G34" s="53"/>
      <c r="H34" s="53"/>
      <c r="I34" s="72" t="s">
        <v>30</v>
      </c>
      <c r="J34" s="73">
        <f>-J33*C20</f>
        <v>297.5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7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1:34" ht="15.6" x14ac:dyDescent="0.35">
      <c r="A35" s="4"/>
      <c r="B35" s="4"/>
      <c r="C35" s="4"/>
      <c r="D35" s="4"/>
      <c r="E35" s="4"/>
      <c r="F35" s="4"/>
      <c r="G35" s="4"/>
      <c r="H35" s="4"/>
      <c r="I35" s="28" t="s">
        <v>31</v>
      </c>
      <c r="J35" s="75">
        <f>J32-J34</f>
        <v>-2.5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1:34" ht="15.6" x14ac:dyDescent="0.3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spans="1:34" ht="15.6" x14ac:dyDescent="0.3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1:34" ht="15.6" x14ac:dyDescent="0.3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spans="1:34" ht="15.6" x14ac:dyDescent="0.3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spans="1:34" ht="15.6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spans="1:34" ht="15.6" x14ac:dyDescent="0.3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ht="15.6" x14ac:dyDescent="0.3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spans="1:34" ht="15.6" x14ac:dyDescent="0.3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spans="1:34" ht="15.6" x14ac:dyDescent="0.3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</row>
    <row r="45" spans="1:34" ht="15.6" x14ac:dyDescent="0.3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46" spans="1:34" ht="15.6" x14ac:dyDescent="0.3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</row>
    <row r="47" spans="1:34" ht="15.6" x14ac:dyDescent="0.3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</row>
    <row r="48" spans="1:34" ht="15.6" x14ac:dyDescent="0.3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</row>
    <row r="49" spans="1:34" ht="15.6" x14ac:dyDescent="0.3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spans="1:34" ht="15.6" x14ac:dyDescent="0.3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spans="1:34" ht="15.6" x14ac:dyDescent="0.3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spans="1:34" ht="15.6" x14ac:dyDescent="0.3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  <row r="53" spans="1:34" ht="15.6" x14ac:dyDescent="0.3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</row>
    <row r="54" spans="1:34" ht="15.6" x14ac:dyDescent="0.3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spans="1:34" ht="15.6" x14ac:dyDescent="0.3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</row>
    <row r="56" spans="1:34" ht="15.6" x14ac:dyDescent="0.3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</row>
    <row r="57" spans="1:34" ht="15.6" x14ac:dyDescent="0.3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spans="1:34" ht="15.6" x14ac:dyDescent="0.3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59" spans="1:34" ht="15.6" x14ac:dyDescent="0.3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</row>
    <row r="60" spans="1:34" ht="15.6" x14ac:dyDescent="0.3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</row>
    <row r="61" spans="1:34" ht="15.6" x14ac:dyDescent="0.3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</row>
    <row r="62" spans="1:34" ht="15.6" x14ac:dyDescent="0.3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</row>
    <row r="63" spans="1:34" ht="15.6" x14ac:dyDescent="0.3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</row>
    <row r="64" spans="1:34" ht="15.6" x14ac:dyDescent="0.3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</row>
    <row r="65" spans="1:34" ht="15.6" x14ac:dyDescent="0.3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spans="1:34" ht="15.6" x14ac:dyDescent="0.3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</row>
    <row r="67" spans="1:34" ht="15.6" x14ac:dyDescent="0.3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</row>
    <row r="68" spans="1:34" ht="15.6" x14ac:dyDescent="0.3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</row>
    <row r="69" spans="1:34" ht="15.6" x14ac:dyDescent="0.3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</row>
    <row r="70" spans="1:34" ht="15.6" x14ac:dyDescent="0.3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</row>
    <row r="71" spans="1:34" ht="15.6" x14ac:dyDescent="0.3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</row>
    <row r="72" spans="1:34" ht="15.6" x14ac:dyDescent="0.3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</row>
    <row r="73" spans="1:34" ht="15.6" x14ac:dyDescent="0.3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</row>
    <row r="74" spans="1:34" ht="15.6" x14ac:dyDescent="0.3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</row>
    <row r="75" spans="1:34" ht="15.6" x14ac:dyDescent="0.3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</row>
    <row r="76" spans="1:34" ht="15.6" x14ac:dyDescent="0.3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</row>
    <row r="77" spans="1:34" ht="15.6" x14ac:dyDescent="0.3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</row>
    <row r="78" spans="1:34" ht="15.6" x14ac:dyDescent="0.3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</row>
    <row r="79" spans="1:34" ht="15.6" x14ac:dyDescent="0.3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</row>
    <row r="80" spans="1:34" ht="15.6" x14ac:dyDescent="0.3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</row>
    <row r="81" spans="1:34" ht="15.6" x14ac:dyDescent="0.3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</row>
    <row r="82" spans="1:34" ht="15.6" x14ac:dyDescent="0.3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</row>
    <row r="83" spans="1:34" ht="15.6" x14ac:dyDescent="0.3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</row>
    <row r="84" spans="1:34" ht="15.6" x14ac:dyDescent="0.3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</row>
    <row r="85" spans="1:34" ht="15.6" x14ac:dyDescent="0.3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</row>
    <row r="86" spans="1:34" ht="15.6" x14ac:dyDescent="0.3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</row>
    <row r="87" spans="1:34" ht="15.6" x14ac:dyDescent="0.3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</row>
    <row r="88" spans="1:34" ht="15.6" x14ac:dyDescent="0.3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</row>
  </sheetData>
  <conditionalFormatting sqref="Q7:S30">
    <cfRule type="expression" dxfId="3" priority="2">
      <formula>Q7&gt;0</formula>
    </cfRule>
  </conditionalFormatting>
  <conditionalFormatting sqref="V7:X30">
    <cfRule type="expression" dxfId="2" priority="1">
      <formula>V7&gt;0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B591A-CAEB-4239-82D9-CAC076813FF0}">
  <dimension ref="A1:Z35"/>
  <sheetViews>
    <sheetView workbookViewId="0">
      <pane ySplit="6" topLeftCell="A7" activePane="bottomLeft" state="frozen"/>
      <selection pane="bottomLeft"/>
    </sheetView>
  </sheetViews>
  <sheetFormatPr defaultColWidth="9.109375" defaultRowHeight="15.6" x14ac:dyDescent="0.35"/>
  <cols>
    <col min="1" max="1" width="3.6640625" style="4" customWidth="1"/>
    <col min="2" max="2" width="19.33203125" style="4" customWidth="1"/>
    <col min="3" max="3" width="5.6640625" style="4" customWidth="1"/>
    <col min="4" max="4" width="6.33203125" style="4" customWidth="1"/>
    <col min="5" max="5" width="3.6640625" style="4" customWidth="1"/>
    <col min="6" max="6" width="9.109375" style="4" customWidth="1"/>
    <col min="7" max="7" width="2.6640625" style="4" customWidth="1"/>
    <col min="8" max="8" width="4.6640625" style="4" customWidth="1"/>
    <col min="9" max="11" width="6" style="4" customWidth="1"/>
    <col min="12" max="12" width="1.6640625" style="4" customWidth="1"/>
    <col min="13" max="14" width="6.109375" style="4" customWidth="1"/>
    <col min="15" max="16" width="1.6640625" style="4" customWidth="1"/>
    <col min="17" max="17" width="7" style="4" bestFit="1" customWidth="1"/>
    <col min="18" max="18" width="9" style="4" bestFit="1" customWidth="1"/>
    <col min="19" max="19" width="8.33203125" style="4" customWidth="1"/>
    <col min="20" max="21" width="1.6640625" style="4" customWidth="1"/>
    <col min="22" max="22" width="8.33203125" style="4" customWidth="1"/>
    <col min="23" max="23" width="9.44140625" style="4" bestFit="1" customWidth="1"/>
    <col min="24" max="24" width="8.33203125" style="4" customWidth="1"/>
    <col min="25" max="25" width="2.6640625" style="4" customWidth="1"/>
    <col min="26" max="26" width="9.5546875" style="4" customWidth="1"/>
    <col min="27" max="16384" width="9.109375" style="4"/>
  </cols>
  <sheetData>
    <row r="1" spans="1:26" ht="18" x14ac:dyDescent="0.35">
      <c r="A1" s="78" t="s">
        <v>45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6" x14ac:dyDescent="0.35">
      <c r="F2" s="58" t="s">
        <v>39</v>
      </c>
      <c r="H2" s="7" t="s">
        <v>51</v>
      </c>
      <c r="I2" s="8"/>
      <c r="J2" s="8"/>
      <c r="K2" s="9"/>
      <c r="M2" s="10" t="s">
        <v>52</v>
      </c>
      <c r="N2" s="11"/>
      <c r="Q2" s="12" t="s">
        <v>71</v>
      </c>
      <c r="R2" s="13"/>
      <c r="S2" s="14"/>
      <c r="V2" s="15" t="s">
        <v>72</v>
      </c>
      <c r="W2" s="16"/>
      <c r="X2" s="17"/>
      <c r="Z2" s="58" t="s">
        <v>39</v>
      </c>
    </row>
    <row r="3" spans="1:26" x14ac:dyDescent="0.35">
      <c r="H3" s="18" t="s">
        <v>40</v>
      </c>
      <c r="I3" s="19" t="s">
        <v>35</v>
      </c>
      <c r="J3" s="20"/>
      <c r="K3" s="21"/>
      <c r="M3" s="22" t="s">
        <v>36</v>
      </c>
      <c r="N3" s="23"/>
      <c r="Q3" s="77" t="s">
        <v>19</v>
      </c>
      <c r="R3" s="70" t="s">
        <v>9</v>
      </c>
      <c r="S3" s="30" t="s">
        <v>15</v>
      </c>
      <c r="V3" s="77" t="s">
        <v>19</v>
      </c>
      <c r="W3" s="70" t="s">
        <v>10</v>
      </c>
      <c r="X3" s="30" t="s">
        <v>15</v>
      </c>
      <c r="Z3" s="27"/>
    </row>
    <row r="4" spans="1:26" x14ac:dyDescent="0.35">
      <c r="F4" s="28"/>
      <c r="H4" s="29" t="s">
        <v>41</v>
      </c>
      <c r="I4" s="28" t="s">
        <v>23</v>
      </c>
      <c r="J4" s="30" t="s">
        <v>24</v>
      </c>
      <c r="K4" s="31" t="s">
        <v>50</v>
      </c>
      <c r="M4" s="24" t="s">
        <v>23</v>
      </c>
      <c r="N4" s="26" t="s">
        <v>24</v>
      </c>
      <c r="O4" s="28"/>
      <c r="P4" s="28"/>
      <c r="Q4" s="24" t="s">
        <v>27</v>
      </c>
      <c r="R4" s="25" t="s">
        <v>15</v>
      </c>
      <c r="S4" s="26" t="s">
        <v>37</v>
      </c>
      <c r="T4" s="28"/>
      <c r="U4" s="28"/>
      <c r="V4" s="24" t="s">
        <v>27</v>
      </c>
      <c r="W4" s="25" t="s">
        <v>15</v>
      </c>
      <c r="X4" s="26" t="s">
        <v>37</v>
      </c>
      <c r="Z4" s="6"/>
    </row>
    <row r="5" spans="1:26" x14ac:dyDescent="0.35">
      <c r="F5" s="28"/>
      <c r="H5" s="29" t="s">
        <v>42</v>
      </c>
      <c r="I5" s="28" t="s">
        <v>0</v>
      </c>
      <c r="J5" s="26" t="s">
        <v>0</v>
      </c>
      <c r="K5" s="32" t="s">
        <v>0</v>
      </c>
      <c r="M5" s="24" t="s">
        <v>0</v>
      </c>
      <c r="N5" s="26" t="s">
        <v>0</v>
      </c>
      <c r="O5" s="28"/>
      <c r="P5" s="28"/>
      <c r="Q5" s="24" t="s">
        <v>0</v>
      </c>
      <c r="R5" s="25" t="s">
        <v>0</v>
      </c>
      <c r="S5" s="26" t="s">
        <v>29</v>
      </c>
      <c r="T5" s="28"/>
      <c r="U5" s="28"/>
      <c r="V5" s="24" t="s">
        <v>0</v>
      </c>
      <c r="W5" s="25" t="s">
        <v>0</v>
      </c>
      <c r="X5" s="26" t="s">
        <v>29</v>
      </c>
      <c r="Z5" s="6"/>
    </row>
    <row r="6" spans="1:26" x14ac:dyDescent="0.35">
      <c r="Z6" s="33"/>
    </row>
    <row r="7" spans="1:26" x14ac:dyDescent="0.35">
      <c r="B7" s="4" t="s">
        <v>32</v>
      </c>
      <c r="C7" s="36">
        <v>0</v>
      </c>
      <c r="D7" s="35" t="s">
        <v>0</v>
      </c>
      <c r="F7" s="36" t="str">
        <f t="shared" ref="F7:F9" si="0">IF(W7&gt;0,"Violation --&gt;","")</f>
        <v/>
      </c>
      <c r="H7" s="29">
        <v>1</v>
      </c>
      <c r="I7" s="37">
        <v>0</v>
      </c>
      <c r="J7" s="38">
        <v>0</v>
      </c>
      <c r="K7" s="39">
        <f t="shared" ref="K7:K30" si="1">I7+J7</f>
        <v>0</v>
      </c>
      <c r="M7" s="40">
        <f t="shared" ref="M7:M30" si="2">I7*$D$17</f>
        <v>0</v>
      </c>
      <c r="N7" s="41">
        <f t="shared" ref="N7:N30" si="3">J7*$D$18</f>
        <v>0</v>
      </c>
      <c r="Q7" s="40">
        <f>$M7+$N7-$C$7</f>
        <v>0</v>
      </c>
      <c r="R7" s="33">
        <f>MAX(0,Q7)</f>
        <v>0</v>
      </c>
      <c r="S7" s="42">
        <f>R7*$C$10</f>
        <v>0</v>
      </c>
      <c r="V7" s="40">
        <f>$M7+$N7-$C$8</f>
        <v>0</v>
      </c>
      <c r="W7" s="33">
        <f>MAX(0,V7)</f>
        <v>0</v>
      </c>
      <c r="X7" s="42">
        <f t="shared" ref="X7:X30" si="4">W7*$C$11</f>
        <v>0</v>
      </c>
      <c r="Z7" s="43" t="str">
        <f t="shared" ref="Z7:Z8" si="5">IF(W7&gt;0,"&lt;-- Violation","")</f>
        <v/>
      </c>
    </row>
    <row r="8" spans="1:26" x14ac:dyDescent="0.35">
      <c r="B8" s="4" t="s">
        <v>33</v>
      </c>
      <c r="C8" s="36">
        <v>0</v>
      </c>
      <c r="D8" s="35" t="s">
        <v>0</v>
      </c>
      <c r="F8" s="36" t="str">
        <f t="shared" si="0"/>
        <v/>
      </c>
      <c r="H8" s="29">
        <v>2</v>
      </c>
      <c r="I8" s="37">
        <v>0</v>
      </c>
      <c r="J8" s="38">
        <v>0</v>
      </c>
      <c r="K8" s="39">
        <f t="shared" si="1"/>
        <v>0</v>
      </c>
      <c r="M8" s="40">
        <f t="shared" si="2"/>
        <v>0</v>
      </c>
      <c r="N8" s="41">
        <f t="shared" si="3"/>
        <v>0</v>
      </c>
      <c r="Q8" s="40">
        <f t="shared" ref="Q8:Q30" si="6">$M8+$N8-$C$7</f>
        <v>0</v>
      </c>
      <c r="R8" s="33">
        <f t="shared" ref="R8:R30" si="7">MAX(0,Q8)</f>
        <v>0</v>
      </c>
      <c r="S8" s="42">
        <f t="shared" ref="S8:S30" si="8">R8*$C$10</f>
        <v>0</v>
      </c>
      <c r="V8" s="40">
        <f t="shared" ref="V8:V30" si="9">$M8+$N8-$C$8</f>
        <v>0</v>
      </c>
      <c r="W8" s="33">
        <f t="shared" ref="W8:W30" si="10">MAX(0,V8)</f>
        <v>0</v>
      </c>
      <c r="X8" s="42">
        <f t="shared" si="4"/>
        <v>0</v>
      </c>
      <c r="Z8" s="43" t="str">
        <f t="shared" si="5"/>
        <v/>
      </c>
    </row>
    <row r="9" spans="1:26" x14ac:dyDescent="0.35">
      <c r="C9" s="44"/>
      <c r="F9" s="36" t="str">
        <f t="shared" si="0"/>
        <v/>
      </c>
      <c r="H9" s="29">
        <v>3</v>
      </c>
      <c r="I9" s="37">
        <v>0</v>
      </c>
      <c r="J9" s="38">
        <v>0</v>
      </c>
      <c r="K9" s="39">
        <f t="shared" si="1"/>
        <v>0</v>
      </c>
      <c r="M9" s="40">
        <f t="shared" si="2"/>
        <v>0</v>
      </c>
      <c r="N9" s="41">
        <f t="shared" si="3"/>
        <v>0</v>
      </c>
      <c r="Q9" s="40">
        <f t="shared" si="6"/>
        <v>0</v>
      </c>
      <c r="R9" s="33">
        <f t="shared" si="7"/>
        <v>0</v>
      </c>
      <c r="S9" s="42">
        <f t="shared" si="8"/>
        <v>0</v>
      </c>
      <c r="V9" s="40">
        <f t="shared" si="9"/>
        <v>0</v>
      </c>
      <c r="W9" s="33">
        <f t="shared" si="10"/>
        <v>0</v>
      </c>
      <c r="X9" s="42">
        <f t="shared" si="4"/>
        <v>0</v>
      </c>
      <c r="Z9" s="43" t="str">
        <f>IF(W9&gt;0,"&lt;-- Violation","")</f>
        <v/>
      </c>
    </row>
    <row r="10" spans="1:26" x14ac:dyDescent="0.35">
      <c r="B10" s="4" t="s">
        <v>38</v>
      </c>
      <c r="C10" s="37">
        <v>1000</v>
      </c>
      <c r="F10" s="36" t="str">
        <f t="shared" ref="F10:F26" si="11">IF(W10&gt;0,"Violation --&gt;","")</f>
        <v>Violation --&gt;</v>
      </c>
      <c r="H10" s="29">
        <v>4</v>
      </c>
      <c r="I10" s="37">
        <v>0</v>
      </c>
      <c r="J10" s="56">
        <v>-40</v>
      </c>
      <c r="K10" s="39">
        <f t="shared" si="1"/>
        <v>-40</v>
      </c>
      <c r="M10" s="40">
        <f t="shared" si="2"/>
        <v>0</v>
      </c>
      <c r="N10" s="41">
        <f t="shared" si="3"/>
        <v>40</v>
      </c>
      <c r="Q10" s="40">
        <f t="shared" si="6"/>
        <v>40</v>
      </c>
      <c r="R10" s="33">
        <f t="shared" si="7"/>
        <v>40</v>
      </c>
      <c r="S10" s="42">
        <f t="shared" si="8"/>
        <v>40000</v>
      </c>
      <c r="V10" s="40">
        <f t="shared" si="9"/>
        <v>40</v>
      </c>
      <c r="W10" s="33">
        <f t="shared" si="10"/>
        <v>40</v>
      </c>
      <c r="X10" s="42">
        <f t="shared" si="4"/>
        <v>30000</v>
      </c>
      <c r="Z10" s="43" t="str">
        <f t="shared" ref="Z10:Z30" si="12">IF(W10&gt;0,"&lt;-- Violation","")</f>
        <v>&lt;-- Violation</v>
      </c>
    </row>
    <row r="11" spans="1:26" x14ac:dyDescent="0.35">
      <c r="B11" s="4" t="s">
        <v>34</v>
      </c>
      <c r="C11" s="37">
        <v>750</v>
      </c>
      <c r="F11" s="36" t="str">
        <f t="shared" si="11"/>
        <v/>
      </c>
      <c r="H11" s="29">
        <v>5</v>
      </c>
      <c r="I11" s="37">
        <v>0</v>
      </c>
      <c r="J11" s="56">
        <v>0</v>
      </c>
      <c r="K11" s="39">
        <f t="shared" si="1"/>
        <v>0</v>
      </c>
      <c r="M11" s="40">
        <f t="shared" si="2"/>
        <v>0</v>
      </c>
      <c r="N11" s="41">
        <f t="shared" si="3"/>
        <v>0</v>
      </c>
      <c r="Q11" s="40">
        <f t="shared" si="6"/>
        <v>0</v>
      </c>
      <c r="R11" s="33">
        <f t="shared" si="7"/>
        <v>0</v>
      </c>
      <c r="S11" s="42">
        <f t="shared" si="8"/>
        <v>0</v>
      </c>
      <c r="V11" s="40">
        <f t="shared" si="9"/>
        <v>0</v>
      </c>
      <c r="W11" s="33">
        <f t="shared" si="10"/>
        <v>0</v>
      </c>
      <c r="X11" s="42">
        <f t="shared" si="4"/>
        <v>0</v>
      </c>
      <c r="Z11" s="43" t="str">
        <f t="shared" si="12"/>
        <v/>
      </c>
    </row>
    <row r="12" spans="1:26" x14ac:dyDescent="0.35">
      <c r="F12" s="46" t="str">
        <f t="shared" si="11"/>
        <v/>
      </c>
      <c r="G12" s="47"/>
      <c r="H12" s="48">
        <v>6</v>
      </c>
      <c r="I12" s="49">
        <v>0</v>
      </c>
      <c r="J12" s="50">
        <v>30</v>
      </c>
      <c r="K12" s="51">
        <f t="shared" si="1"/>
        <v>30</v>
      </c>
      <c r="M12" s="52">
        <f t="shared" si="2"/>
        <v>0</v>
      </c>
      <c r="N12" s="47">
        <f t="shared" si="3"/>
        <v>-30</v>
      </c>
      <c r="Q12" s="52">
        <f t="shared" si="6"/>
        <v>-30</v>
      </c>
      <c r="R12" s="53">
        <f t="shared" si="7"/>
        <v>0</v>
      </c>
      <c r="S12" s="54">
        <f t="shared" si="8"/>
        <v>0</v>
      </c>
      <c r="V12" s="52">
        <f t="shared" si="9"/>
        <v>-30</v>
      </c>
      <c r="W12" s="53">
        <f t="shared" si="10"/>
        <v>0</v>
      </c>
      <c r="X12" s="54">
        <f t="shared" si="4"/>
        <v>0</v>
      </c>
      <c r="Y12" s="52"/>
      <c r="Z12" s="55" t="str">
        <f t="shared" si="12"/>
        <v/>
      </c>
    </row>
    <row r="13" spans="1:26" x14ac:dyDescent="0.35">
      <c r="B13" s="19" t="s">
        <v>49</v>
      </c>
      <c r="C13" s="20"/>
      <c r="D13" s="21"/>
      <c r="F13" s="36" t="str">
        <f t="shared" si="11"/>
        <v/>
      </c>
      <c r="H13" s="29">
        <v>7</v>
      </c>
      <c r="I13" s="37">
        <v>30</v>
      </c>
      <c r="J13" s="56">
        <v>35</v>
      </c>
      <c r="K13" s="39">
        <f t="shared" si="1"/>
        <v>65</v>
      </c>
      <c r="M13" s="40">
        <f t="shared" si="2"/>
        <v>-30</v>
      </c>
      <c r="N13" s="41">
        <f t="shared" si="3"/>
        <v>-35</v>
      </c>
      <c r="Q13" s="40">
        <f t="shared" si="6"/>
        <v>-65</v>
      </c>
      <c r="R13" s="33">
        <f t="shared" si="7"/>
        <v>0</v>
      </c>
      <c r="S13" s="42">
        <f t="shared" si="8"/>
        <v>0</v>
      </c>
      <c r="V13" s="40">
        <f t="shared" si="9"/>
        <v>-65</v>
      </c>
      <c r="W13" s="33">
        <f t="shared" si="10"/>
        <v>0</v>
      </c>
      <c r="X13" s="42">
        <f t="shared" si="4"/>
        <v>0</v>
      </c>
      <c r="Z13" s="43" t="str">
        <f t="shared" si="12"/>
        <v/>
      </c>
    </row>
    <row r="14" spans="1:26" x14ac:dyDescent="0.35">
      <c r="B14" s="57" t="s">
        <v>12</v>
      </c>
      <c r="C14" s="58" t="s">
        <v>14</v>
      </c>
      <c r="D14" s="59" t="s">
        <v>13</v>
      </c>
      <c r="F14" s="36" t="str">
        <f t="shared" si="11"/>
        <v/>
      </c>
      <c r="H14" s="29">
        <v>8</v>
      </c>
      <c r="I14" s="37">
        <v>60</v>
      </c>
      <c r="J14" s="56">
        <v>30</v>
      </c>
      <c r="K14" s="39">
        <f t="shared" si="1"/>
        <v>90</v>
      </c>
      <c r="M14" s="40">
        <f t="shared" si="2"/>
        <v>-60</v>
      </c>
      <c r="N14" s="41">
        <f t="shared" si="3"/>
        <v>-30</v>
      </c>
      <c r="Q14" s="40">
        <f t="shared" si="6"/>
        <v>-90</v>
      </c>
      <c r="R14" s="33">
        <f t="shared" si="7"/>
        <v>0</v>
      </c>
      <c r="S14" s="42">
        <f t="shared" si="8"/>
        <v>0</v>
      </c>
      <c r="V14" s="40">
        <f t="shared" si="9"/>
        <v>-90</v>
      </c>
      <c r="W14" s="33">
        <f t="shared" si="10"/>
        <v>0</v>
      </c>
      <c r="X14" s="42">
        <f t="shared" si="4"/>
        <v>0</v>
      </c>
      <c r="Z14" s="43" t="str">
        <f t="shared" si="12"/>
        <v/>
      </c>
    </row>
    <row r="15" spans="1:26" x14ac:dyDescent="0.35">
      <c r="B15" s="40"/>
      <c r="C15" s="27" t="s">
        <v>0</v>
      </c>
      <c r="D15" s="41"/>
      <c r="F15" s="36" t="str">
        <f t="shared" si="11"/>
        <v/>
      </c>
      <c r="H15" s="29">
        <v>9</v>
      </c>
      <c r="I15" s="37">
        <v>85</v>
      </c>
      <c r="J15" s="56">
        <v>25</v>
      </c>
      <c r="K15" s="39">
        <f t="shared" si="1"/>
        <v>110</v>
      </c>
      <c r="M15" s="40">
        <f t="shared" si="2"/>
        <v>-85</v>
      </c>
      <c r="N15" s="41">
        <f t="shared" si="3"/>
        <v>-25</v>
      </c>
      <c r="Q15" s="40">
        <f t="shared" si="6"/>
        <v>-110</v>
      </c>
      <c r="R15" s="33">
        <f t="shared" si="7"/>
        <v>0</v>
      </c>
      <c r="S15" s="42">
        <f t="shared" si="8"/>
        <v>0</v>
      </c>
      <c r="V15" s="40">
        <f t="shared" si="9"/>
        <v>-110</v>
      </c>
      <c r="W15" s="33">
        <f t="shared" si="10"/>
        <v>0</v>
      </c>
      <c r="X15" s="42">
        <f t="shared" si="4"/>
        <v>0</v>
      </c>
      <c r="Z15" s="43" t="str">
        <f t="shared" si="12"/>
        <v/>
      </c>
    </row>
    <row r="16" spans="1:26" x14ac:dyDescent="0.35">
      <c r="B16" s="40"/>
      <c r="C16" s="33"/>
      <c r="D16" s="41"/>
      <c r="F16" s="36" t="str">
        <f t="shared" si="11"/>
        <v/>
      </c>
      <c r="H16" s="29">
        <v>10</v>
      </c>
      <c r="I16" s="37">
        <v>92</v>
      </c>
      <c r="J16" s="56">
        <v>0</v>
      </c>
      <c r="K16" s="39">
        <f t="shared" si="1"/>
        <v>92</v>
      </c>
      <c r="M16" s="40">
        <f t="shared" si="2"/>
        <v>-92</v>
      </c>
      <c r="N16" s="41">
        <f t="shared" si="3"/>
        <v>0</v>
      </c>
      <c r="Q16" s="40">
        <f t="shared" si="6"/>
        <v>-92</v>
      </c>
      <c r="R16" s="33">
        <f t="shared" si="7"/>
        <v>0</v>
      </c>
      <c r="S16" s="42">
        <f t="shared" si="8"/>
        <v>0</v>
      </c>
      <c r="V16" s="40">
        <f t="shared" si="9"/>
        <v>-92</v>
      </c>
      <c r="W16" s="33">
        <f t="shared" si="10"/>
        <v>0</v>
      </c>
      <c r="X16" s="42">
        <f t="shared" si="4"/>
        <v>0</v>
      </c>
      <c r="Z16" s="43" t="str">
        <f t="shared" si="12"/>
        <v/>
      </c>
    </row>
    <row r="17" spans="2:26" x14ac:dyDescent="0.35">
      <c r="B17" s="60" t="s">
        <v>23</v>
      </c>
      <c r="C17" s="61">
        <v>100</v>
      </c>
      <c r="D17" s="62">
        <v>-1</v>
      </c>
      <c r="F17" s="36" t="str">
        <f t="shared" si="11"/>
        <v/>
      </c>
      <c r="H17" s="29">
        <v>11</v>
      </c>
      <c r="I17" s="37">
        <v>90</v>
      </c>
      <c r="J17" s="56">
        <v>-25</v>
      </c>
      <c r="K17" s="39">
        <f t="shared" si="1"/>
        <v>65</v>
      </c>
      <c r="M17" s="40">
        <f t="shared" si="2"/>
        <v>-90</v>
      </c>
      <c r="N17" s="41">
        <f t="shared" si="3"/>
        <v>25</v>
      </c>
      <c r="Q17" s="40">
        <f t="shared" si="6"/>
        <v>-65</v>
      </c>
      <c r="R17" s="33">
        <f t="shared" si="7"/>
        <v>0</v>
      </c>
      <c r="S17" s="42">
        <f t="shared" si="8"/>
        <v>0</v>
      </c>
      <c r="V17" s="40">
        <f t="shared" si="9"/>
        <v>-65</v>
      </c>
      <c r="W17" s="33">
        <f t="shared" si="10"/>
        <v>0</v>
      </c>
      <c r="X17" s="42">
        <f t="shared" si="4"/>
        <v>0</v>
      </c>
      <c r="Z17" s="43" t="str">
        <f t="shared" si="12"/>
        <v/>
      </c>
    </row>
    <row r="18" spans="2:26" x14ac:dyDescent="0.35">
      <c r="B18" s="60" t="s">
        <v>24</v>
      </c>
      <c r="C18" s="61">
        <v>50</v>
      </c>
      <c r="D18" s="62">
        <v>-1</v>
      </c>
      <c r="F18" s="46" t="str">
        <f t="shared" si="11"/>
        <v/>
      </c>
      <c r="G18" s="47"/>
      <c r="H18" s="48">
        <v>12</v>
      </c>
      <c r="I18" s="49">
        <v>94</v>
      </c>
      <c r="J18" s="50">
        <v>-35</v>
      </c>
      <c r="K18" s="51">
        <f t="shared" si="1"/>
        <v>59</v>
      </c>
      <c r="M18" s="40">
        <f t="shared" si="2"/>
        <v>-94</v>
      </c>
      <c r="N18" s="41">
        <f t="shared" si="3"/>
        <v>35</v>
      </c>
      <c r="Q18" s="52">
        <f t="shared" si="6"/>
        <v>-59</v>
      </c>
      <c r="R18" s="53">
        <f t="shared" si="7"/>
        <v>0</v>
      </c>
      <c r="S18" s="54">
        <f t="shared" si="8"/>
        <v>0</v>
      </c>
      <c r="V18" s="52">
        <f t="shared" si="9"/>
        <v>-59</v>
      </c>
      <c r="W18" s="53">
        <f t="shared" si="10"/>
        <v>0</v>
      </c>
      <c r="X18" s="54">
        <f t="shared" si="4"/>
        <v>0</v>
      </c>
      <c r="Y18" s="52"/>
      <c r="Z18" s="55" t="str">
        <f t="shared" si="12"/>
        <v/>
      </c>
    </row>
    <row r="19" spans="2:26" x14ac:dyDescent="0.35">
      <c r="B19" s="40"/>
      <c r="C19" s="33"/>
      <c r="D19" s="41"/>
      <c r="F19" s="36" t="str">
        <f t="shared" si="11"/>
        <v/>
      </c>
      <c r="H19" s="29">
        <v>13</v>
      </c>
      <c r="I19" s="37">
        <v>95</v>
      </c>
      <c r="J19" s="56">
        <v>-50</v>
      </c>
      <c r="K19" s="39">
        <f t="shared" si="1"/>
        <v>45</v>
      </c>
      <c r="M19" s="64">
        <f t="shared" si="2"/>
        <v>-95</v>
      </c>
      <c r="N19" s="65">
        <f t="shared" si="3"/>
        <v>50</v>
      </c>
      <c r="Q19" s="40">
        <f t="shared" si="6"/>
        <v>-45</v>
      </c>
      <c r="R19" s="33">
        <f t="shared" si="7"/>
        <v>0</v>
      </c>
      <c r="S19" s="42">
        <f t="shared" si="8"/>
        <v>0</v>
      </c>
      <c r="V19" s="40">
        <f t="shared" si="9"/>
        <v>-45</v>
      </c>
      <c r="W19" s="33">
        <f t="shared" si="10"/>
        <v>0</v>
      </c>
      <c r="X19" s="42">
        <f t="shared" si="4"/>
        <v>0</v>
      </c>
      <c r="Z19" s="43" t="str">
        <f t="shared" si="12"/>
        <v/>
      </c>
    </row>
    <row r="20" spans="2:26" x14ac:dyDescent="0.35">
      <c r="B20" s="66" t="s">
        <v>48</v>
      </c>
      <c r="C20" s="67">
        <v>0.85</v>
      </c>
      <c r="D20" s="68"/>
      <c r="F20" s="36" t="str">
        <f t="shared" si="11"/>
        <v/>
      </c>
      <c r="H20" s="29">
        <v>14</v>
      </c>
      <c r="I20" s="37">
        <v>98</v>
      </c>
      <c r="J20" s="56">
        <v>-50</v>
      </c>
      <c r="K20" s="39">
        <f t="shared" si="1"/>
        <v>48</v>
      </c>
      <c r="M20" s="40">
        <f t="shared" si="2"/>
        <v>-98</v>
      </c>
      <c r="N20" s="41">
        <f t="shared" si="3"/>
        <v>50</v>
      </c>
      <c r="Q20" s="40">
        <f t="shared" si="6"/>
        <v>-48</v>
      </c>
      <c r="R20" s="33">
        <f t="shared" si="7"/>
        <v>0</v>
      </c>
      <c r="S20" s="42">
        <f t="shared" si="8"/>
        <v>0</v>
      </c>
      <c r="V20" s="40">
        <f t="shared" si="9"/>
        <v>-48</v>
      </c>
      <c r="W20" s="33">
        <f t="shared" si="10"/>
        <v>0</v>
      </c>
      <c r="X20" s="42">
        <f t="shared" si="4"/>
        <v>0</v>
      </c>
      <c r="Z20" s="43" t="str">
        <f t="shared" si="12"/>
        <v/>
      </c>
    </row>
    <row r="21" spans="2:26" x14ac:dyDescent="0.35">
      <c r="B21" s="35"/>
      <c r="C21" s="35"/>
      <c r="D21" s="35"/>
      <c r="F21" s="36" t="str">
        <f t="shared" si="11"/>
        <v/>
      </c>
      <c r="H21" s="29">
        <v>15</v>
      </c>
      <c r="I21" s="37">
        <v>97</v>
      </c>
      <c r="J21" s="56">
        <v>-40</v>
      </c>
      <c r="K21" s="39">
        <f t="shared" si="1"/>
        <v>57</v>
      </c>
      <c r="M21" s="40">
        <f t="shared" si="2"/>
        <v>-97</v>
      </c>
      <c r="N21" s="41">
        <f t="shared" si="3"/>
        <v>40</v>
      </c>
      <c r="Q21" s="40">
        <f t="shared" si="6"/>
        <v>-57</v>
      </c>
      <c r="R21" s="33">
        <f t="shared" si="7"/>
        <v>0</v>
      </c>
      <c r="S21" s="42">
        <f t="shared" si="8"/>
        <v>0</v>
      </c>
      <c r="V21" s="40">
        <f t="shared" si="9"/>
        <v>-57</v>
      </c>
      <c r="W21" s="33">
        <f t="shared" si="10"/>
        <v>0</v>
      </c>
      <c r="X21" s="42">
        <f t="shared" si="4"/>
        <v>0</v>
      </c>
      <c r="Z21" s="43" t="str">
        <f t="shared" si="12"/>
        <v/>
      </c>
    </row>
    <row r="22" spans="2:26" x14ac:dyDescent="0.35">
      <c r="B22" s="35"/>
      <c r="C22" s="35"/>
      <c r="D22" s="35"/>
      <c r="F22" s="36" t="str">
        <f t="shared" si="11"/>
        <v/>
      </c>
      <c r="H22" s="29">
        <v>16</v>
      </c>
      <c r="I22" s="37">
        <v>92</v>
      </c>
      <c r="J22" s="56">
        <v>0</v>
      </c>
      <c r="K22" s="39">
        <f t="shared" si="1"/>
        <v>92</v>
      </c>
      <c r="M22" s="40">
        <f t="shared" si="2"/>
        <v>-92</v>
      </c>
      <c r="N22" s="41">
        <f t="shared" si="3"/>
        <v>0</v>
      </c>
      <c r="Q22" s="40">
        <f t="shared" si="6"/>
        <v>-92</v>
      </c>
      <c r="R22" s="33">
        <f t="shared" si="7"/>
        <v>0</v>
      </c>
      <c r="S22" s="42">
        <f t="shared" si="8"/>
        <v>0</v>
      </c>
      <c r="V22" s="40">
        <f t="shared" si="9"/>
        <v>-92</v>
      </c>
      <c r="W22" s="33">
        <f t="shared" si="10"/>
        <v>0</v>
      </c>
      <c r="X22" s="42">
        <f t="shared" si="4"/>
        <v>0</v>
      </c>
      <c r="Z22" s="43" t="str">
        <f t="shared" si="12"/>
        <v/>
      </c>
    </row>
    <row r="23" spans="2:26" x14ac:dyDescent="0.35">
      <c r="B23" s="35"/>
      <c r="C23" s="35"/>
      <c r="D23" s="35"/>
      <c r="F23" s="36" t="str">
        <f t="shared" si="11"/>
        <v/>
      </c>
      <c r="H23" s="29">
        <v>17</v>
      </c>
      <c r="I23" s="37">
        <v>91</v>
      </c>
      <c r="J23" s="56">
        <v>9</v>
      </c>
      <c r="K23" s="39">
        <f t="shared" si="1"/>
        <v>100</v>
      </c>
      <c r="M23" s="40">
        <f t="shared" si="2"/>
        <v>-91</v>
      </c>
      <c r="N23" s="41">
        <f t="shared" si="3"/>
        <v>-9</v>
      </c>
      <c r="Q23" s="40">
        <f t="shared" si="6"/>
        <v>-100</v>
      </c>
      <c r="R23" s="33">
        <f t="shared" si="7"/>
        <v>0</v>
      </c>
      <c r="S23" s="42">
        <f t="shared" si="8"/>
        <v>0</v>
      </c>
      <c r="V23" s="40">
        <f t="shared" si="9"/>
        <v>-100</v>
      </c>
      <c r="W23" s="33">
        <f t="shared" si="10"/>
        <v>0</v>
      </c>
      <c r="X23" s="42">
        <f t="shared" si="4"/>
        <v>0</v>
      </c>
      <c r="Z23" s="43" t="str">
        <f t="shared" si="12"/>
        <v/>
      </c>
    </row>
    <row r="24" spans="2:26" x14ac:dyDescent="0.35">
      <c r="B24" s="35"/>
      <c r="C24" s="35"/>
      <c r="D24" s="35"/>
      <c r="F24" s="46" t="str">
        <f t="shared" si="11"/>
        <v/>
      </c>
      <c r="G24" s="47"/>
      <c r="H24" s="48">
        <v>18</v>
      </c>
      <c r="I24" s="49">
        <v>75</v>
      </c>
      <c r="J24" s="50">
        <v>25</v>
      </c>
      <c r="K24" s="51">
        <f t="shared" si="1"/>
        <v>100</v>
      </c>
      <c r="M24" s="52">
        <f t="shared" si="2"/>
        <v>-75</v>
      </c>
      <c r="N24" s="47">
        <f t="shared" si="3"/>
        <v>-25</v>
      </c>
      <c r="Q24" s="52">
        <f t="shared" si="6"/>
        <v>-100</v>
      </c>
      <c r="R24" s="53">
        <f t="shared" si="7"/>
        <v>0</v>
      </c>
      <c r="S24" s="54">
        <f t="shared" si="8"/>
        <v>0</v>
      </c>
      <c r="V24" s="52">
        <f t="shared" si="9"/>
        <v>-100</v>
      </c>
      <c r="W24" s="53">
        <f t="shared" si="10"/>
        <v>0</v>
      </c>
      <c r="X24" s="54">
        <f t="shared" si="4"/>
        <v>0</v>
      </c>
      <c r="Y24" s="52"/>
      <c r="Z24" s="55" t="str">
        <f t="shared" si="12"/>
        <v/>
      </c>
    </row>
    <row r="25" spans="2:26" x14ac:dyDescent="0.35">
      <c r="B25" s="35"/>
      <c r="C25" s="35"/>
      <c r="D25" s="35"/>
      <c r="F25" s="36" t="str">
        <f t="shared" si="11"/>
        <v/>
      </c>
      <c r="H25" s="29">
        <v>19</v>
      </c>
      <c r="I25" s="37">
        <v>40</v>
      </c>
      <c r="J25" s="56">
        <v>45</v>
      </c>
      <c r="K25" s="39">
        <f t="shared" si="1"/>
        <v>85</v>
      </c>
      <c r="M25" s="40">
        <f t="shared" si="2"/>
        <v>-40</v>
      </c>
      <c r="N25" s="41">
        <f t="shared" si="3"/>
        <v>-45</v>
      </c>
      <c r="Q25" s="40">
        <f t="shared" si="6"/>
        <v>-85</v>
      </c>
      <c r="R25" s="33">
        <f t="shared" si="7"/>
        <v>0</v>
      </c>
      <c r="S25" s="42">
        <f t="shared" si="8"/>
        <v>0</v>
      </c>
      <c r="V25" s="40">
        <f t="shared" si="9"/>
        <v>-85</v>
      </c>
      <c r="W25" s="33">
        <f t="shared" si="10"/>
        <v>0</v>
      </c>
      <c r="X25" s="42">
        <f t="shared" si="4"/>
        <v>0</v>
      </c>
      <c r="Z25" s="43" t="str">
        <f t="shared" si="12"/>
        <v/>
      </c>
    </row>
    <row r="26" spans="2:26" x14ac:dyDescent="0.35">
      <c r="B26" s="35"/>
      <c r="C26" s="35"/>
      <c r="D26" s="35"/>
      <c r="F26" s="36" t="str">
        <f t="shared" si="11"/>
        <v/>
      </c>
      <c r="H26" s="29">
        <v>20</v>
      </c>
      <c r="I26" s="37">
        <v>0</v>
      </c>
      <c r="J26" s="56">
        <v>45</v>
      </c>
      <c r="K26" s="39">
        <f t="shared" si="1"/>
        <v>45</v>
      </c>
      <c r="M26" s="40">
        <f t="shared" si="2"/>
        <v>0</v>
      </c>
      <c r="N26" s="41">
        <f t="shared" si="3"/>
        <v>-45</v>
      </c>
      <c r="Q26" s="40">
        <f t="shared" si="6"/>
        <v>-45</v>
      </c>
      <c r="R26" s="33">
        <f t="shared" si="7"/>
        <v>0</v>
      </c>
      <c r="S26" s="42">
        <f t="shared" si="8"/>
        <v>0</v>
      </c>
      <c r="V26" s="40">
        <f t="shared" si="9"/>
        <v>-45</v>
      </c>
      <c r="W26" s="33">
        <f t="shared" si="10"/>
        <v>0</v>
      </c>
      <c r="X26" s="42">
        <f t="shared" si="4"/>
        <v>0</v>
      </c>
      <c r="Z26" s="43" t="str">
        <f t="shared" si="12"/>
        <v/>
      </c>
    </row>
    <row r="27" spans="2:26" x14ac:dyDescent="0.35">
      <c r="B27" s="35"/>
      <c r="C27" s="35"/>
      <c r="D27" s="35"/>
      <c r="F27" s="36" t="str">
        <f>IF(W27&gt;0,"Violation --&gt;","")</f>
        <v/>
      </c>
      <c r="H27" s="29">
        <v>21</v>
      </c>
      <c r="I27" s="37">
        <v>0</v>
      </c>
      <c r="J27" s="56">
        <v>0</v>
      </c>
      <c r="K27" s="39">
        <f t="shared" si="1"/>
        <v>0</v>
      </c>
      <c r="M27" s="40">
        <f t="shared" si="2"/>
        <v>0</v>
      </c>
      <c r="N27" s="41">
        <f t="shared" si="3"/>
        <v>0</v>
      </c>
      <c r="Q27" s="40">
        <f t="shared" si="6"/>
        <v>0</v>
      </c>
      <c r="R27" s="33">
        <f t="shared" si="7"/>
        <v>0</v>
      </c>
      <c r="S27" s="42">
        <f t="shared" si="8"/>
        <v>0</v>
      </c>
      <c r="V27" s="40">
        <f t="shared" si="9"/>
        <v>0</v>
      </c>
      <c r="W27" s="33">
        <f t="shared" si="10"/>
        <v>0</v>
      </c>
      <c r="X27" s="42">
        <f t="shared" si="4"/>
        <v>0</v>
      </c>
      <c r="Z27" s="43" t="str">
        <f t="shared" si="12"/>
        <v/>
      </c>
    </row>
    <row r="28" spans="2:26" x14ac:dyDescent="0.35">
      <c r="F28" s="36" t="str">
        <f t="shared" ref="F28:F30" si="13">IF(W28&gt;0,"Violation --&gt;","")</f>
        <v>Violation --&gt;</v>
      </c>
      <c r="H28" s="29">
        <v>22</v>
      </c>
      <c r="I28" s="37">
        <v>0</v>
      </c>
      <c r="J28" s="56">
        <v>-20</v>
      </c>
      <c r="K28" s="39">
        <f t="shared" si="1"/>
        <v>-20</v>
      </c>
      <c r="M28" s="40">
        <f t="shared" si="2"/>
        <v>0</v>
      </c>
      <c r="N28" s="41">
        <f t="shared" si="3"/>
        <v>20</v>
      </c>
      <c r="Q28" s="40">
        <f t="shared" si="6"/>
        <v>20</v>
      </c>
      <c r="R28" s="33">
        <f t="shared" si="7"/>
        <v>20</v>
      </c>
      <c r="S28" s="42">
        <f t="shared" si="8"/>
        <v>20000</v>
      </c>
      <c r="V28" s="40">
        <f t="shared" si="9"/>
        <v>20</v>
      </c>
      <c r="W28" s="33">
        <f t="shared" si="10"/>
        <v>20</v>
      </c>
      <c r="X28" s="42">
        <f t="shared" si="4"/>
        <v>15000</v>
      </c>
      <c r="Z28" s="43" t="str">
        <f t="shared" si="12"/>
        <v>&lt;-- Violation</v>
      </c>
    </row>
    <row r="29" spans="2:26" x14ac:dyDescent="0.35">
      <c r="F29" s="36" t="str">
        <f t="shared" si="13"/>
        <v>Violation --&gt;</v>
      </c>
      <c r="H29" s="29">
        <v>23</v>
      </c>
      <c r="I29" s="37">
        <v>0</v>
      </c>
      <c r="J29" s="56">
        <v>-20</v>
      </c>
      <c r="K29" s="39">
        <f t="shared" si="1"/>
        <v>-20</v>
      </c>
      <c r="M29" s="40">
        <f t="shared" si="2"/>
        <v>0</v>
      </c>
      <c r="N29" s="41">
        <f t="shared" si="3"/>
        <v>20</v>
      </c>
      <c r="Q29" s="40">
        <f t="shared" si="6"/>
        <v>20</v>
      </c>
      <c r="R29" s="33">
        <f t="shared" si="7"/>
        <v>20</v>
      </c>
      <c r="S29" s="42">
        <f t="shared" si="8"/>
        <v>20000</v>
      </c>
      <c r="V29" s="40">
        <f t="shared" si="9"/>
        <v>20</v>
      </c>
      <c r="W29" s="33">
        <f t="shared" si="10"/>
        <v>20</v>
      </c>
      <c r="X29" s="42">
        <f t="shared" si="4"/>
        <v>15000</v>
      </c>
      <c r="Z29" s="43" t="str">
        <f t="shared" si="12"/>
        <v>&lt;-- Violation</v>
      </c>
    </row>
    <row r="30" spans="2:26" x14ac:dyDescent="0.35">
      <c r="F30" s="36" t="str">
        <f t="shared" si="13"/>
        <v/>
      </c>
      <c r="H30" s="29">
        <v>24</v>
      </c>
      <c r="I30" s="37">
        <v>0</v>
      </c>
      <c r="J30" s="56">
        <v>0</v>
      </c>
      <c r="K30" s="39">
        <f t="shared" si="1"/>
        <v>0</v>
      </c>
      <c r="M30" s="40">
        <f t="shared" si="2"/>
        <v>0</v>
      </c>
      <c r="N30" s="41">
        <f t="shared" si="3"/>
        <v>0</v>
      </c>
      <c r="Q30" s="40">
        <f t="shared" si="6"/>
        <v>0</v>
      </c>
      <c r="R30" s="33">
        <f t="shared" si="7"/>
        <v>0</v>
      </c>
      <c r="S30" s="42">
        <f t="shared" si="8"/>
        <v>0</v>
      </c>
      <c r="V30" s="40">
        <f t="shared" si="9"/>
        <v>0</v>
      </c>
      <c r="W30" s="33">
        <f t="shared" si="10"/>
        <v>0</v>
      </c>
      <c r="X30" s="42">
        <f t="shared" si="4"/>
        <v>0</v>
      </c>
      <c r="Z30" s="43" t="str">
        <f t="shared" si="12"/>
        <v/>
      </c>
    </row>
    <row r="32" spans="2:26" x14ac:dyDescent="0.35">
      <c r="F32" s="53"/>
      <c r="G32" s="53"/>
      <c r="I32" s="28" t="s">
        <v>25</v>
      </c>
      <c r="J32" s="4">
        <f>SUMIF(J7:J30,"&gt;0")</f>
        <v>244</v>
      </c>
    </row>
    <row r="33" spans="6:24" x14ac:dyDescent="0.35">
      <c r="H33" s="69"/>
      <c r="I33" s="70" t="s">
        <v>26</v>
      </c>
      <c r="J33" s="69">
        <f>SUMIF(J7:J30,"&lt;0")</f>
        <v>-280</v>
      </c>
      <c r="X33" s="71">
        <f>SUM(X7:X30)</f>
        <v>60000</v>
      </c>
    </row>
    <row r="34" spans="6:24" x14ac:dyDescent="0.35">
      <c r="F34" s="53"/>
      <c r="G34" s="53"/>
      <c r="H34" s="53"/>
      <c r="I34" s="72" t="s">
        <v>30</v>
      </c>
      <c r="J34" s="73">
        <f>-J33*C20</f>
        <v>238</v>
      </c>
      <c r="X34" s="74"/>
    </row>
    <row r="35" spans="6:24" x14ac:dyDescent="0.35">
      <c r="I35" s="28" t="s">
        <v>31</v>
      </c>
      <c r="J35" s="75">
        <f>J32-J34</f>
        <v>6</v>
      </c>
    </row>
  </sheetData>
  <conditionalFormatting sqref="Q7:S30">
    <cfRule type="expression" dxfId="1" priority="3">
      <formula>Q7&gt;0</formula>
    </cfRule>
  </conditionalFormatting>
  <conditionalFormatting sqref="V7:X30">
    <cfRule type="expression" dxfId="0" priority="1">
      <formula>V7&gt;0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10CF2-1A62-4949-83EA-FCA17444C129}">
  <dimension ref="B1:Q21"/>
  <sheetViews>
    <sheetView workbookViewId="0">
      <selection activeCell="M20" sqref="M20"/>
    </sheetView>
  </sheetViews>
  <sheetFormatPr defaultColWidth="9.109375" defaultRowHeight="15.6" x14ac:dyDescent="0.35"/>
  <cols>
    <col min="1" max="2" width="2.6640625" style="4" customWidth="1"/>
    <col min="3" max="3" width="21.44140625" style="4" customWidth="1"/>
    <col min="4" max="5" width="6.33203125" style="4" customWidth="1"/>
    <col min="6" max="6" width="10" style="4" customWidth="1"/>
    <col min="7" max="7" width="2.6640625" style="4" customWidth="1"/>
    <col min="8" max="8" width="10" style="4" bestFit="1" customWidth="1"/>
    <col min="9" max="9" width="5.6640625" style="4" customWidth="1"/>
    <col min="10" max="11" width="2.6640625" style="4" customWidth="1"/>
    <col min="12" max="12" width="24.44140625" style="4" customWidth="1"/>
    <col min="13" max="13" width="6.33203125" style="4" customWidth="1"/>
    <col min="14" max="14" width="6.5546875" style="4" customWidth="1"/>
    <col min="15" max="15" width="9.109375" style="4"/>
    <col min="16" max="16" width="2.6640625" style="4" customWidth="1"/>
    <col min="17" max="16384" width="9.109375" style="4"/>
  </cols>
  <sheetData>
    <row r="1" spans="2:17" x14ac:dyDescent="0.35">
      <c r="J1" s="40"/>
    </row>
    <row r="2" spans="2:17" x14ac:dyDescent="0.35">
      <c r="J2" s="40"/>
      <c r="K2" s="33"/>
    </row>
    <row r="3" spans="2:17" ht="17.399999999999999" x14ac:dyDescent="0.4">
      <c r="B3" s="79" t="s">
        <v>69</v>
      </c>
      <c r="J3" s="40"/>
      <c r="K3" s="79" t="s">
        <v>70</v>
      </c>
    </row>
    <row r="4" spans="2:17" x14ac:dyDescent="0.35">
      <c r="C4" s="4" t="s">
        <v>59</v>
      </c>
      <c r="D4" s="37">
        <v>100</v>
      </c>
      <c r="E4" s="4" t="s">
        <v>0</v>
      </c>
      <c r="J4" s="40"/>
      <c r="K4" s="33"/>
      <c r="L4" s="4" t="s">
        <v>59</v>
      </c>
      <c r="M4" s="37">
        <v>100</v>
      </c>
      <c r="N4" s="4" t="s">
        <v>0</v>
      </c>
    </row>
    <row r="5" spans="2:17" x14ac:dyDescent="0.35">
      <c r="C5" s="4" t="s">
        <v>67</v>
      </c>
      <c r="D5" s="37">
        <v>100</v>
      </c>
      <c r="E5" s="4" t="s">
        <v>0</v>
      </c>
      <c r="F5" s="4" t="s">
        <v>66</v>
      </c>
      <c r="J5" s="40"/>
      <c r="K5" s="33"/>
      <c r="L5" s="4" t="s">
        <v>67</v>
      </c>
      <c r="M5" s="37">
        <v>108</v>
      </c>
      <c r="N5" s="4" t="s">
        <v>0</v>
      </c>
      <c r="O5" s="4" t="s">
        <v>66</v>
      </c>
    </row>
    <row r="6" spans="2:17" x14ac:dyDescent="0.35">
      <c r="C6" s="4" t="s">
        <v>60</v>
      </c>
      <c r="D6" s="37">
        <v>50</v>
      </c>
      <c r="E6" s="4" t="s">
        <v>0</v>
      </c>
      <c r="F6" s="4" t="s">
        <v>68</v>
      </c>
      <c r="J6" s="40"/>
      <c r="K6" s="33"/>
      <c r="L6" s="4" t="s">
        <v>60</v>
      </c>
      <c r="M6" s="37">
        <v>54</v>
      </c>
      <c r="N6" s="4" t="s">
        <v>0</v>
      </c>
      <c r="O6" s="4" t="s">
        <v>68</v>
      </c>
    </row>
    <row r="7" spans="2:17" x14ac:dyDescent="0.35">
      <c r="J7" s="40"/>
      <c r="K7" s="33"/>
    </row>
    <row r="8" spans="2:17" x14ac:dyDescent="0.35">
      <c r="J8" s="40"/>
      <c r="K8" s="33"/>
    </row>
    <row r="9" spans="2:17" x14ac:dyDescent="0.35">
      <c r="C9" s="4" t="s">
        <v>61</v>
      </c>
      <c r="J9" s="40"/>
      <c r="K9" s="33"/>
      <c r="L9" s="4" t="s">
        <v>61</v>
      </c>
    </row>
    <row r="10" spans="2:17" x14ac:dyDescent="0.35">
      <c r="F10" s="35" t="s">
        <v>62</v>
      </c>
      <c r="H10" s="27" t="s">
        <v>64</v>
      </c>
      <c r="J10" s="40"/>
      <c r="K10" s="33"/>
      <c r="O10" s="35" t="s">
        <v>62</v>
      </c>
      <c r="Q10" s="27" t="s">
        <v>64</v>
      </c>
    </row>
    <row r="11" spans="2:17" x14ac:dyDescent="0.35">
      <c r="D11" s="33"/>
      <c r="F11" s="80" t="s">
        <v>63</v>
      </c>
      <c r="H11" s="80" t="s">
        <v>65</v>
      </c>
      <c r="I11" s="33"/>
      <c r="J11" s="40"/>
      <c r="K11" s="33"/>
      <c r="M11" s="33"/>
      <c r="O11" s="80" t="s">
        <v>63</v>
      </c>
      <c r="Q11" s="80" t="s">
        <v>65</v>
      </c>
    </row>
    <row r="12" spans="2:17" x14ac:dyDescent="0.35">
      <c r="C12" s="28" t="s">
        <v>32</v>
      </c>
      <c r="F12" s="27">
        <f>D4</f>
        <v>100</v>
      </c>
      <c r="H12" s="35">
        <v>0</v>
      </c>
      <c r="J12" s="40"/>
      <c r="K12" s="33"/>
      <c r="L12" s="28" t="s">
        <v>32</v>
      </c>
      <c r="O12" s="27">
        <f>M4</f>
        <v>100</v>
      </c>
      <c r="Q12" s="35">
        <v>0</v>
      </c>
    </row>
    <row r="13" spans="2:17" x14ac:dyDescent="0.35">
      <c r="C13" s="28" t="s">
        <v>33</v>
      </c>
      <c r="F13" s="35">
        <f>D4</f>
        <v>100</v>
      </c>
      <c r="H13" s="35">
        <v>0</v>
      </c>
      <c r="J13" s="40"/>
      <c r="K13" s="33"/>
      <c r="L13" s="28" t="s">
        <v>33</v>
      </c>
      <c r="O13" s="35">
        <f>M4</f>
        <v>100</v>
      </c>
      <c r="Q13" s="35">
        <v>0</v>
      </c>
    </row>
    <row r="14" spans="2:17" x14ac:dyDescent="0.35">
      <c r="C14" s="28"/>
      <c r="F14" s="35"/>
      <c r="H14" s="35"/>
      <c r="J14" s="40"/>
      <c r="K14" s="33"/>
      <c r="L14" s="28"/>
      <c r="O14" s="35"/>
      <c r="Q14" s="35"/>
    </row>
    <row r="15" spans="2:17" x14ac:dyDescent="0.35">
      <c r="C15" s="28"/>
      <c r="F15" s="35" t="s">
        <v>13</v>
      </c>
      <c r="H15" s="35" t="s">
        <v>13</v>
      </c>
      <c r="J15" s="40"/>
      <c r="K15" s="33"/>
      <c r="L15" s="28"/>
      <c r="O15" s="35" t="s">
        <v>13</v>
      </c>
      <c r="Q15" s="35" t="s">
        <v>13</v>
      </c>
    </row>
    <row r="16" spans="2:17" x14ac:dyDescent="0.35">
      <c r="C16" s="25" t="s">
        <v>66</v>
      </c>
      <c r="D16" s="81">
        <f>D5</f>
        <v>100</v>
      </c>
      <c r="F16" s="82">
        <v>1</v>
      </c>
      <c r="H16" s="82">
        <v>-1</v>
      </c>
      <c r="J16" s="40"/>
      <c r="K16" s="33"/>
      <c r="L16" s="25" t="s">
        <v>66</v>
      </c>
      <c r="M16" s="81">
        <f>M5</f>
        <v>108</v>
      </c>
      <c r="O16" s="82">
        <v>1</v>
      </c>
      <c r="Q16" s="82">
        <v>-1</v>
      </c>
    </row>
    <row r="17" spans="3:17" x14ac:dyDescent="0.35">
      <c r="C17" s="25" t="s">
        <v>68</v>
      </c>
      <c r="D17" s="81">
        <f>D6</f>
        <v>50</v>
      </c>
      <c r="F17" s="82">
        <v>1</v>
      </c>
      <c r="H17" s="82">
        <v>-1</v>
      </c>
      <c r="J17" s="40"/>
      <c r="K17" s="33"/>
      <c r="L17" s="25" t="s">
        <v>68</v>
      </c>
      <c r="M17" s="81">
        <f>M6</f>
        <v>54</v>
      </c>
      <c r="O17" s="82">
        <v>1</v>
      </c>
      <c r="Q17" s="82">
        <v>-1</v>
      </c>
    </row>
    <row r="18" spans="3:17" x14ac:dyDescent="0.35">
      <c r="J18" s="40"/>
      <c r="K18" s="33"/>
    </row>
    <row r="19" spans="3:17" x14ac:dyDescent="0.35">
      <c r="J19" s="40"/>
      <c r="K19" s="33"/>
    </row>
    <row r="20" spans="3:17" x14ac:dyDescent="0.35">
      <c r="J20" s="40"/>
      <c r="K20" s="33"/>
    </row>
    <row r="21" spans="3:17" x14ac:dyDescent="0.35">
      <c r="J21" s="40"/>
      <c r="K21" s="3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95D62-6A25-4E81-9CC2-22C330FB1959}">
  <dimension ref="A1:Y39"/>
  <sheetViews>
    <sheetView tabSelected="1" zoomScale="110" zoomScaleNormal="110" workbookViewId="0">
      <pane ySplit="14" topLeftCell="A15" activePane="bottomLeft" state="frozen"/>
      <selection pane="bottomLeft" activeCell="C16" sqref="C16"/>
    </sheetView>
  </sheetViews>
  <sheetFormatPr defaultColWidth="9.109375" defaultRowHeight="15.6" x14ac:dyDescent="0.35"/>
  <cols>
    <col min="1" max="1" width="5.6640625" style="4" customWidth="1"/>
    <col min="2" max="2" width="3.6640625" style="4" customWidth="1"/>
    <col min="3" max="3" width="10" style="4" customWidth="1"/>
    <col min="4" max="4" width="7.6640625" style="4" customWidth="1"/>
    <col min="5" max="5" width="7.33203125" style="4" customWidth="1"/>
    <col min="6" max="6" width="8" style="4" bestFit="1" customWidth="1"/>
    <col min="7" max="7" width="8.5546875" style="4" bestFit="1" customWidth="1"/>
    <col min="8" max="8" width="2.6640625" style="4" customWidth="1"/>
    <col min="9" max="10" width="9" style="4" customWidth="1"/>
    <col min="11" max="13" width="9.109375" style="4"/>
    <col min="14" max="14" width="3.6640625" style="4" customWidth="1"/>
    <col min="15" max="15" width="8.88671875" style="4" customWidth="1"/>
    <col min="16" max="16" width="5.6640625" style="4" customWidth="1"/>
    <col min="17" max="17" width="6.33203125" style="4" customWidth="1"/>
    <col min="18" max="18" width="7.88671875" style="4" customWidth="1"/>
    <col min="19" max="19" width="9.109375" style="4"/>
    <col min="20" max="20" width="2.6640625" style="4" customWidth="1"/>
    <col min="21" max="22" width="9" style="4" customWidth="1"/>
    <col min="23" max="23" width="9.109375" style="4"/>
    <col min="24" max="24" width="5.6640625" style="4" customWidth="1"/>
    <col min="25" max="16384" width="9.109375" style="4"/>
  </cols>
  <sheetData>
    <row r="1" spans="1:23" ht="20.399999999999999" x14ac:dyDescent="0.35">
      <c r="A1" s="96" t="s">
        <v>55</v>
      </c>
    </row>
    <row r="3" spans="1:23" ht="18" x14ac:dyDescent="0.35">
      <c r="A3" s="40"/>
      <c r="B3" s="97" t="s">
        <v>57</v>
      </c>
      <c r="C3" s="83"/>
      <c r="D3" s="83"/>
      <c r="E3" s="83"/>
      <c r="F3" s="83"/>
      <c r="G3" s="83"/>
      <c r="H3" s="83"/>
      <c r="I3" s="83"/>
      <c r="J3" s="83"/>
      <c r="K3" s="83"/>
      <c r="N3" s="98" t="s">
        <v>56</v>
      </c>
      <c r="O3" s="84"/>
      <c r="P3" s="84"/>
      <c r="Q3" s="84"/>
      <c r="R3" s="84"/>
      <c r="S3" s="84"/>
      <c r="T3" s="84"/>
      <c r="U3" s="84"/>
      <c r="V3" s="84"/>
      <c r="W3" s="84"/>
    </row>
    <row r="4" spans="1:23" ht="8.1" customHeight="1" x14ac:dyDescent="0.35">
      <c r="A4" s="40"/>
    </row>
    <row r="5" spans="1:23" x14ac:dyDescent="0.35">
      <c r="A5" s="40"/>
      <c r="I5" s="28" t="s">
        <v>19</v>
      </c>
      <c r="J5" s="28" t="s">
        <v>19</v>
      </c>
      <c r="U5" s="28" t="s">
        <v>19</v>
      </c>
      <c r="V5" s="28" t="s">
        <v>19</v>
      </c>
    </row>
    <row r="6" spans="1:23" x14ac:dyDescent="0.35">
      <c r="A6" s="40"/>
      <c r="I6" s="28" t="s">
        <v>9</v>
      </c>
      <c r="J6" s="28" t="s">
        <v>10</v>
      </c>
      <c r="U6" s="28" t="s">
        <v>9</v>
      </c>
      <c r="V6" s="28" t="s">
        <v>10</v>
      </c>
    </row>
    <row r="7" spans="1:23" ht="6" customHeight="1" x14ac:dyDescent="0.35">
      <c r="A7" s="40"/>
      <c r="I7" s="28"/>
      <c r="J7" s="28"/>
    </row>
    <row r="8" spans="1:23" x14ac:dyDescent="0.35">
      <c r="A8" s="40"/>
      <c r="C8" s="4" t="s">
        <v>7</v>
      </c>
      <c r="D8" s="85">
        <v>-300</v>
      </c>
      <c r="E8" s="35" t="s">
        <v>0</v>
      </c>
      <c r="I8" s="36">
        <f>D8*-1</f>
        <v>300</v>
      </c>
      <c r="J8" s="36"/>
      <c r="O8" s="4" t="s">
        <v>7</v>
      </c>
      <c r="P8" s="85">
        <v>100</v>
      </c>
      <c r="Q8" s="35" t="s">
        <v>0</v>
      </c>
      <c r="U8" s="86">
        <f>P8*-1</f>
        <v>-100</v>
      </c>
      <c r="V8" s="36"/>
    </row>
    <row r="9" spans="1:23" x14ac:dyDescent="0.35">
      <c r="A9" s="40"/>
      <c r="C9" s="4" t="s">
        <v>8</v>
      </c>
      <c r="D9" s="85">
        <v>-100</v>
      </c>
      <c r="E9" s="35" t="s">
        <v>0</v>
      </c>
      <c r="I9" s="36"/>
      <c r="J9" s="36">
        <f>D9*-1</f>
        <v>100</v>
      </c>
      <c r="O9" s="4" t="s">
        <v>8</v>
      </c>
      <c r="P9" s="85">
        <f>P8*0.75</f>
        <v>75</v>
      </c>
      <c r="Q9" s="35" t="s">
        <v>0</v>
      </c>
      <c r="U9" s="36"/>
      <c r="V9" s="86">
        <f>P9*-1</f>
        <v>-75</v>
      </c>
    </row>
    <row r="10" spans="1:23" x14ac:dyDescent="0.35">
      <c r="A10" s="40"/>
      <c r="P10" s="44"/>
    </row>
    <row r="11" spans="1:23" x14ac:dyDescent="0.35">
      <c r="A11" s="40"/>
      <c r="C11" s="35" t="s">
        <v>12</v>
      </c>
      <c r="D11" s="35" t="s">
        <v>14</v>
      </c>
      <c r="E11" s="35" t="s">
        <v>13</v>
      </c>
      <c r="F11" s="87" t="s">
        <v>18</v>
      </c>
      <c r="G11" s="88"/>
      <c r="O11" s="35" t="s">
        <v>12</v>
      </c>
      <c r="P11" s="35" t="s">
        <v>14</v>
      </c>
      <c r="Q11" s="35" t="s">
        <v>13</v>
      </c>
      <c r="R11" s="87" t="s">
        <v>18</v>
      </c>
      <c r="S11" s="88"/>
    </row>
    <row r="12" spans="1:23" x14ac:dyDescent="0.35">
      <c r="A12" s="40"/>
      <c r="F12" s="60" t="s">
        <v>9</v>
      </c>
      <c r="G12" s="63" t="s">
        <v>10</v>
      </c>
      <c r="R12" s="60" t="s">
        <v>9</v>
      </c>
      <c r="S12" s="63" t="s">
        <v>10</v>
      </c>
    </row>
    <row r="13" spans="1:23" x14ac:dyDescent="0.35">
      <c r="A13" s="40"/>
      <c r="D13" s="35" t="s">
        <v>0</v>
      </c>
      <c r="F13" s="60" t="s">
        <v>11</v>
      </c>
      <c r="G13" s="63" t="s">
        <v>20</v>
      </c>
      <c r="P13" s="35" t="s">
        <v>0</v>
      </c>
      <c r="R13" s="60" t="s">
        <v>11</v>
      </c>
      <c r="S13" s="63" t="s">
        <v>20</v>
      </c>
      <c r="U13" s="71"/>
      <c r="V13" s="71"/>
    </row>
    <row r="14" spans="1:23" ht="6" customHeight="1" x14ac:dyDescent="0.35">
      <c r="A14" s="40"/>
      <c r="D14" s="35"/>
      <c r="F14" s="27"/>
      <c r="G14" s="27"/>
      <c r="P14" s="35"/>
      <c r="R14" s="27"/>
      <c r="S14" s="27"/>
      <c r="U14" s="71"/>
      <c r="V14" s="71"/>
    </row>
    <row r="15" spans="1:23" x14ac:dyDescent="0.35">
      <c r="A15" s="40"/>
      <c r="C15" s="35" t="s">
        <v>53</v>
      </c>
      <c r="D15" s="35">
        <v>260</v>
      </c>
      <c r="E15" s="35">
        <v>-1</v>
      </c>
      <c r="F15" s="89">
        <v>1</v>
      </c>
      <c r="G15" s="90">
        <v>0.8</v>
      </c>
      <c r="I15" s="91">
        <f t="shared" ref="I15:I28" si="0">D15*E15*F15</f>
        <v>-260</v>
      </c>
      <c r="J15" s="91">
        <f>I15*G15</f>
        <v>-208</v>
      </c>
      <c r="O15" s="35" t="s">
        <v>53</v>
      </c>
      <c r="P15" s="35">
        <v>260</v>
      </c>
      <c r="Q15" s="35">
        <v>-1</v>
      </c>
      <c r="R15" s="89">
        <v>1</v>
      </c>
      <c r="S15" s="90">
        <v>0.8</v>
      </c>
      <c r="U15" s="91">
        <f t="shared" ref="U15:U28" si="1">R15*Q15*P15</f>
        <v>-260</v>
      </c>
      <c r="V15" s="91">
        <f>U15*S15</f>
        <v>-208</v>
      </c>
    </row>
    <row r="16" spans="1:23" x14ac:dyDescent="0.35">
      <c r="A16" s="40"/>
      <c r="C16" s="35" t="s">
        <v>54</v>
      </c>
      <c r="D16" s="35">
        <v>260</v>
      </c>
      <c r="E16" s="35">
        <v>-1</v>
      </c>
      <c r="F16" s="89">
        <v>0</v>
      </c>
      <c r="G16" s="90">
        <v>0.8</v>
      </c>
      <c r="I16" s="91">
        <f t="shared" si="0"/>
        <v>0</v>
      </c>
      <c r="J16" s="91">
        <f t="shared" ref="J16:J28" si="2">I16*G16</f>
        <v>0</v>
      </c>
      <c r="O16" s="35" t="s">
        <v>54</v>
      </c>
      <c r="P16" s="35">
        <v>260</v>
      </c>
      <c r="Q16" s="35">
        <v>-1</v>
      </c>
      <c r="R16" s="89">
        <v>0</v>
      </c>
      <c r="S16" s="90">
        <v>0.8</v>
      </c>
      <c r="U16" s="91">
        <f t="shared" si="1"/>
        <v>0</v>
      </c>
      <c r="V16" s="91">
        <f t="shared" ref="V16:V28" si="3">U16*S16</f>
        <v>0</v>
      </c>
    </row>
    <row r="17" spans="1:22" x14ac:dyDescent="0.35">
      <c r="A17" s="40"/>
      <c r="C17" s="35" t="s">
        <v>2</v>
      </c>
      <c r="D17" s="35">
        <v>18</v>
      </c>
      <c r="E17" s="35">
        <v>-1</v>
      </c>
      <c r="F17" s="89">
        <v>0</v>
      </c>
      <c r="G17" s="90">
        <v>0.8</v>
      </c>
      <c r="I17" s="91">
        <f t="shared" si="0"/>
        <v>0</v>
      </c>
      <c r="J17" s="91">
        <f t="shared" si="2"/>
        <v>0</v>
      </c>
      <c r="O17" s="35" t="s">
        <v>2</v>
      </c>
      <c r="P17" s="35">
        <v>18</v>
      </c>
      <c r="Q17" s="35">
        <v>-1</v>
      </c>
      <c r="R17" s="89">
        <v>0</v>
      </c>
      <c r="S17" s="90">
        <v>0.8</v>
      </c>
      <c r="U17" s="91">
        <f t="shared" si="1"/>
        <v>0</v>
      </c>
      <c r="V17" s="91">
        <f t="shared" si="3"/>
        <v>0</v>
      </c>
    </row>
    <row r="18" spans="1:22" x14ac:dyDescent="0.35">
      <c r="A18" s="40"/>
      <c r="C18" s="35" t="s">
        <v>2</v>
      </c>
      <c r="D18" s="35">
        <v>18</v>
      </c>
      <c r="E18" s="35">
        <v>-1</v>
      </c>
      <c r="F18" s="89">
        <v>0</v>
      </c>
      <c r="G18" s="90">
        <v>0.8</v>
      </c>
      <c r="I18" s="91">
        <f t="shared" si="0"/>
        <v>0</v>
      </c>
      <c r="J18" s="91">
        <f t="shared" si="2"/>
        <v>0</v>
      </c>
      <c r="O18" s="35" t="s">
        <v>2</v>
      </c>
      <c r="P18" s="35">
        <v>18</v>
      </c>
      <c r="Q18" s="35">
        <v>-1</v>
      </c>
      <c r="R18" s="89">
        <v>0</v>
      </c>
      <c r="S18" s="90">
        <v>0.8</v>
      </c>
      <c r="U18" s="91">
        <f t="shared" si="1"/>
        <v>0</v>
      </c>
      <c r="V18" s="91">
        <f t="shared" si="3"/>
        <v>0</v>
      </c>
    </row>
    <row r="19" spans="1:22" x14ac:dyDescent="0.35">
      <c r="A19" s="40"/>
      <c r="C19" s="35" t="s">
        <v>2</v>
      </c>
      <c r="D19" s="35">
        <v>18</v>
      </c>
      <c r="E19" s="35">
        <v>-1</v>
      </c>
      <c r="F19" s="89">
        <v>0</v>
      </c>
      <c r="G19" s="90">
        <v>0.8</v>
      </c>
      <c r="I19" s="91">
        <f t="shared" si="0"/>
        <v>0</v>
      </c>
      <c r="J19" s="91">
        <f t="shared" si="2"/>
        <v>0</v>
      </c>
      <c r="O19" s="35" t="s">
        <v>2</v>
      </c>
      <c r="P19" s="35">
        <v>18</v>
      </c>
      <c r="Q19" s="35">
        <v>-1</v>
      </c>
      <c r="R19" s="89">
        <v>0</v>
      </c>
      <c r="S19" s="90">
        <v>0.8</v>
      </c>
      <c r="U19" s="91">
        <f t="shared" si="1"/>
        <v>0</v>
      </c>
      <c r="V19" s="91">
        <f t="shared" si="3"/>
        <v>0</v>
      </c>
    </row>
    <row r="20" spans="1:22" x14ac:dyDescent="0.35">
      <c r="A20" s="40"/>
      <c r="C20" s="35" t="s">
        <v>2</v>
      </c>
      <c r="D20" s="35">
        <v>18</v>
      </c>
      <c r="E20" s="35">
        <v>-1</v>
      </c>
      <c r="F20" s="89">
        <v>0</v>
      </c>
      <c r="G20" s="90">
        <v>0.8</v>
      </c>
      <c r="I20" s="91">
        <f t="shared" si="0"/>
        <v>0</v>
      </c>
      <c r="J20" s="91">
        <f t="shared" si="2"/>
        <v>0</v>
      </c>
      <c r="O20" s="35" t="s">
        <v>2</v>
      </c>
      <c r="P20" s="35">
        <v>18</v>
      </c>
      <c r="Q20" s="35">
        <v>-1</v>
      </c>
      <c r="R20" s="89">
        <v>0</v>
      </c>
      <c r="S20" s="90">
        <v>0.8</v>
      </c>
      <c r="U20" s="91">
        <f t="shared" si="1"/>
        <v>0</v>
      </c>
      <c r="V20" s="91">
        <f t="shared" si="3"/>
        <v>0</v>
      </c>
    </row>
    <row r="21" spans="1:22" x14ac:dyDescent="0.35">
      <c r="A21" s="40"/>
      <c r="C21" s="35" t="s">
        <v>2</v>
      </c>
      <c r="D21" s="35">
        <v>18</v>
      </c>
      <c r="E21" s="35">
        <v>-1</v>
      </c>
      <c r="F21" s="89">
        <v>0</v>
      </c>
      <c r="G21" s="90">
        <v>0.8</v>
      </c>
      <c r="I21" s="91">
        <f t="shared" si="0"/>
        <v>0</v>
      </c>
      <c r="J21" s="91">
        <f t="shared" si="2"/>
        <v>0</v>
      </c>
      <c r="O21" s="35" t="s">
        <v>2</v>
      </c>
      <c r="P21" s="35">
        <v>18</v>
      </c>
      <c r="Q21" s="35">
        <v>-1</v>
      </c>
      <c r="R21" s="89">
        <v>0</v>
      </c>
      <c r="S21" s="90">
        <v>0.8</v>
      </c>
      <c r="U21" s="91">
        <f t="shared" si="1"/>
        <v>0</v>
      </c>
      <c r="V21" s="91">
        <f t="shared" si="3"/>
        <v>0</v>
      </c>
    </row>
    <row r="22" spans="1:22" x14ac:dyDescent="0.35">
      <c r="A22" s="40"/>
      <c r="C22" s="35" t="s">
        <v>2</v>
      </c>
      <c r="D22" s="35">
        <v>18</v>
      </c>
      <c r="E22" s="35">
        <v>-1</v>
      </c>
      <c r="F22" s="89">
        <v>0</v>
      </c>
      <c r="G22" s="90">
        <v>0.8</v>
      </c>
      <c r="I22" s="91">
        <f t="shared" si="0"/>
        <v>0</v>
      </c>
      <c r="J22" s="91">
        <f t="shared" si="2"/>
        <v>0</v>
      </c>
      <c r="O22" s="35" t="s">
        <v>2</v>
      </c>
      <c r="P22" s="35">
        <v>18</v>
      </c>
      <c r="Q22" s="35">
        <v>-1</v>
      </c>
      <c r="R22" s="89">
        <v>0</v>
      </c>
      <c r="S22" s="90">
        <v>0.8</v>
      </c>
      <c r="U22" s="91">
        <f t="shared" si="1"/>
        <v>0</v>
      </c>
      <c r="V22" s="91">
        <f t="shared" si="3"/>
        <v>0</v>
      </c>
    </row>
    <row r="23" spans="1:22" x14ac:dyDescent="0.35">
      <c r="A23" s="40"/>
      <c r="C23" s="35" t="s">
        <v>2</v>
      </c>
      <c r="D23" s="35">
        <v>18</v>
      </c>
      <c r="E23" s="35">
        <v>-1</v>
      </c>
      <c r="F23" s="89">
        <v>0</v>
      </c>
      <c r="G23" s="90">
        <v>0.8</v>
      </c>
      <c r="I23" s="91">
        <f t="shared" si="0"/>
        <v>0</v>
      </c>
      <c r="J23" s="91">
        <f t="shared" si="2"/>
        <v>0</v>
      </c>
      <c r="O23" s="35" t="s">
        <v>2</v>
      </c>
      <c r="P23" s="35">
        <v>18</v>
      </c>
      <c r="Q23" s="35">
        <v>-1</v>
      </c>
      <c r="R23" s="89">
        <v>0</v>
      </c>
      <c r="S23" s="90">
        <v>0.8</v>
      </c>
      <c r="U23" s="91">
        <f t="shared" si="1"/>
        <v>0</v>
      </c>
      <c r="V23" s="91">
        <f t="shared" si="3"/>
        <v>0</v>
      </c>
    </row>
    <row r="24" spans="1:22" x14ac:dyDescent="0.35">
      <c r="A24" s="40"/>
      <c r="C24" s="35" t="s">
        <v>2</v>
      </c>
      <c r="D24" s="35">
        <v>18</v>
      </c>
      <c r="E24" s="35">
        <v>-1</v>
      </c>
      <c r="F24" s="89">
        <v>0</v>
      </c>
      <c r="G24" s="90">
        <v>0.8</v>
      </c>
      <c r="I24" s="91">
        <f t="shared" si="0"/>
        <v>0</v>
      </c>
      <c r="J24" s="91">
        <f t="shared" si="2"/>
        <v>0</v>
      </c>
      <c r="O24" s="35" t="s">
        <v>2</v>
      </c>
      <c r="P24" s="35">
        <v>18</v>
      </c>
      <c r="Q24" s="35">
        <v>-1</v>
      </c>
      <c r="R24" s="89">
        <v>0</v>
      </c>
      <c r="S24" s="90">
        <v>0.8</v>
      </c>
      <c r="U24" s="91">
        <f t="shared" si="1"/>
        <v>0</v>
      </c>
      <c r="V24" s="91">
        <f t="shared" si="3"/>
        <v>0</v>
      </c>
    </row>
    <row r="25" spans="1:22" x14ac:dyDescent="0.35">
      <c r="A25" s="40"/>
      <c r="C25" s="35" t="s">
        <v>3</v>
      </c>
      <c r="D25" s="35">
        <v>100</v>
      </c>
      <c r="E25" s="35">
        <v>-1</v>
      </c>
      <c r="F25" s="89">
        <v>0</v>
      </c>
      <c r="G25" s="90">
        <v>0.8</v>
      </c>
      <c r="I25" s="91">
        <f t="shared" si="0"/>
        <v>0</v>
      </c>
      <c r="J25" s="91">
        <f t="shared" si="2"/>
        <v>0</v>
      </c>
      <c r="O25" s="35" t="s">
        <v>3</v>
      </c>
      <c r="P25" s="35">
        <v>100</v>
      </c>
      <c r="Q25" s="35">
        <v>-1</v>
      </c>
      <c r="R25" s="89">
        <v>0</v>
      </c>
      <c r="S25" s="90">
        <v>0.8</v>
      </c>
      <c r="U25" s="91">
        <f t="shared" si="1"/>
        <v>0</v>
      </c>
      <c r="V25" s="91">
        <f t="shared" si="3"/>
        <v>0</v>
      </c>
    </row>
    <row r="26" spans="1:22" x14ac:dyDescent="0.35">
      <c r="A26" s="40"/>
      <c r="C26" s="35" t="s">
        <v>4</v>
      </c>
      <c r="D26" s="35">
        <v>100</v>
      </c>
      <c r="E26" s="35">
        <v>-1</v>
      </c>
      <c r="F26" s="89">
        <v>0</v>
      </c>
      <c r="G26" s="90">
        <v>0.8</v>
      </c>
      <c r="I26" s="91">
        <f t="shared" si="0"/>
        <v>0</v>
      </c>
      <c r="J26" s="91">
        <f t="shared" si="2"/>
        <v>0</v>
      </c>
      <c r="O26" s="35" t="s">
        <v>4</v>
      </c>
      <c r="P26" s="35">
        <v>100</v>
      </c>
      <c r="Q26" s="35">
        <v>-1</v>
      </c>
      <c r="R26" s="89">
        <v>0</v>
      </c>
      <c r="S26" s="90">
        <v>0.8</v>
      </c>
      <c r="U26" s="91">
        <f t="shared" si="1"/>
        <v>0</v>
      </c>
      <c r="V26" s="91">
        <f t="shared" si="3"/>
        <v>0</v>
      </c>
    </row>
    <row r="27" spans="1:22" x14ac:dyDescent="0.35">
      <c r="A27" s="40"/>
      <c r="C27" s="35" t="s">
        <v>5</v>
      </c>
      <c r="D27" s="35">
        <v>120</v>
      </c>
      <c r="E27" s="35">
        <v>-1</v>
      </c>
      <c r="F27" s="89">
        <v>0</v>
      </c>
      <c r="G27" s="90">
        <v>0.8</v>
      </c>
      <c r="I27" s="91">
        <f t="shared" si="0"/>
        <v>0</v>
      </c>
      <c r="J27" s="91">
        <f t="shared" si="2"/>
        <v>0</v>
      </c>
      <c r="O27" s="35" t="s">
        <v>5</v>
      </c>
      <c r="P27" s="35">
        <v>120</v>
      </c>
      <c r="Q27" s="35">
        <v>-1</v>
      </c>
      <c r="R27" s="89">
        <v>0</v>
      </c>
      <c r="S27" s="90">
        <v>0.8</v>
      </c>
      <c r="U27" s="91">
        <f t="shared" si="1"/>
        <v>0</v>
      </c>
      <c r="V27" s="91">
        <f t="shared" si="3"/>
        <v>0</v>
      </c>
    </row>
    <row r="28" spans="1:22" x14ac:dyDescent="0.35">
      <c r="A28" s="40"/>
      <c r="C28" s="35" t="s">
        <v>6</v>
      </c>
      <c r="D28" s="35">
        <v>120</v>
      </c>
      <c r="E28" s="35">
        <v>-1</v>
      </c>
      <c r="F28" s="89">
        <v>0</v>
      </c>
      <c r="G28" s="90">
        <v>0.8</v>
      </c>
      <c r="I28" s="91">
        <f t="shared" si="0"/>
        <v>0</v>
      </c>
      <c r="J28" s="91">
        <f t="shared" si="2"/>
        <v>0</v>
      </c>
      <c r="O28" s="35" t="s">
        <v>6</v>
      </c>
      <c r="P28" s="35">
        <v>120</v>
      </c>
      <c r="Q28" s="35">
        <v>-1</v>
      </c>
      <c r="R28" s="89">
        <v>0</v>
      </c>
      <c r="S28" s="90">
        <v>0.8</v>
      </c>
      <c r="U28" s="91">
        <f t="shared" si="1"/>
        <v>0</v>
      </c>
      <c r="V28" s="91">
        <f t="shared" si="3"/>
        <v>0</v>
      </c>
    </row>
    <row r="29" spans="1:22" x14ac:dyDescent="0.35">
      <c r="A29" s="40"/>
      <c r="O29" s="35" t="s">
        <v>1</v>
      </c>
      <c r="Q29" s="92">
        <v>0.32</v>
      </c>
      <c r="R29" s="93">
        <v>2000</v>
      </c>
      <c r="S29" s="41"/>
      <c r="U29" s="91">
        <f>Q29*R29</f>
        <v>640</v>
      </c>
      <c r="V29" s="91">
        <f>U29</f>
        <v>640</v>
      </c>
    </row>
    <row r="30" spans="1:22" x14ac:dyDescent="0.35">
      <c r="A30" s="40"/>
    </row>
    <row r="31" spans="1:22" x14ac:dyDescent="0.35">
      <c r="A31" s="40"/>
    </row>
    <row r="32" spans="1:22" x14ac:dyDescent="0.35">
      <c r="A32" s="40"/>
      <c r="C32" s="4" t="s">
        <v>22</v>
      </c>
      <c r="I32" s="36">
        <f>SUM(I8:I29)</f>
        <v>40</v>
      </c>
      <c r="J32" s="36">
        <f>SUM(J8:J29)</f>
        <v>-108</v>
      </c>
      <c r="O32" s="4" t="s">
        <v>22</v>
      </c>
      <c r="U32" s="36">
        <f>SUM(U8:U29)</f>
        <v>280</v>
      </c>
      <c r="V32" s="36">
        <f>SUM(V8:V29)</f>
        <v>357</v>
      </c>
    </row>
    <row r="33" spans="1:25" x14ac:dyDescent="0.35">
      <c r="A33" s="40"/>
      <c r="C33" s="53" t="s">
        <v>28</v>
      </c>
      <c r="D33" s="53"/>
      <c r="E33" s="53"/>
      <c r="F33" s="53"/>
      <c r="G33" s="53"/>
      <c r="H33" s="53"/>
      <c r="I33" s="46">
        <f>MAX(0,I32)</f>
        <v>40</v>
      </c>
      <c r="J33" s="46">
        <f>MAX(0,J32)</f>
        <v>0</v>
      </c>
      <c r="O33" s="53" t="s">
        <v>28</v>
      </c>
      <c r="P33" s="53"/>
      <c r="Q33" s="53"/>
      <c r="R33" s="53"/>
      <c r="S33" s="53"/>
      <c r="T33" s="53"/>
      <c r="U33" s="46">
        <f>MAX(0,U32)</f>
        <v>280</v>
      </c>
      <c r="V33" s="46">
        <f>MAX(0,V32)</f>
        <v>357</v>
      </c>
    </row>
    <row r="34" spans="1:25" x14ac:dyDescent="0.35">
      <c r="A34" s="40"/>
      <c r="C34" s="4" t="s">
        <v>17</v>
      </c>
      <c r="I34" s="45">
        <v>1000</v>
      </c>
      <c r="J34" s="45">
        <v>1000</v>
      </c>
      <c r="O34" s="4" t="s">
        <v>17</v>
      </c>
      <c r="U34" s="45">
        <v>1000</v>
      </c>
      <c r="V34" s="45">
        <v>1000</v>
      </c>
    </row>
    <row r="35" spans="1:25" x14ac:dyDescent="0.35">
      <c r="A35" s="40"/>
      <c r="C35" s="94" t="s">
        <v>16</v>
      </c>
      <c r="D35" s="94"/>
      <c r="E35" s="94"/>
      <c r="F35" s="94"/>
      <c r="G35" s="94"/>
      <c r="H35" s="94"/>
      <c r="I35" s="95">
        <f>I33*I34</f>
        <v>40000</v>
      </c>
      <c r="J35" s="95">
        <f>J33*J34</f>
        <v>0</v>
      </c>
      <c r="O35" s="94" t="s">
        <v>16</v>
      </c>
      <c r="P35" s="94"/>
      <c r="Q35" s="94"/>
      <c r="R35" s="94"/>
      <c r="S35" s="94"/>
      <c r="T35" s="94"/>
      <c r="U35" s="95">
        <f>U33*U34</f>
        <v>280000</v>
      </c>
      <c r="V35" s="95">
        <f>V33*V34</f>
        <v>357000</v>
      </c>
    </row>
    <row r="36" spans="1:25" x14ac:dyDescent="0.35">
      <c r="A36" s="40"/>
      <c r="C36" s="4" t="s">
        <v>21</v>
      </c>
      <c r="I36" s="71"/>
      <c r="J36" s="91">
        <f>I35+J35</f>
        <v>40000</v>
      </c>
      <c r="O36" s="4" t="s">
        <v>21</v>
      </c>
      <c r="V36" s="91">
        <f>U35+V35</f>
        <v>637000</v>
      </c>
    </row>
    <row r="37" spans="1:25" x14ac:dyDescent="0.35">
      <c r="A37" s="33"/>
      <c r="J37" s="74" t="str">
        <f>IF(J36&gt;0,"Nomo: Violated, penality cost applied","No Nomo penality cost")</f>
        <v>Nomo: Violated, penality cost applied</v>
      </c>
      <c r="V37" s="74" t="str">
        <f>IF(V36&gt;0,"Nomo: Violated, penality cost applied","No Nomo penality cost")</f>
        <v>Nomo: Violated, penality cost applied</v>
      </c>
      <c r="X37" s="33"/>
      <c r="Y37" s="33"/>
    </row>
    <row r="38" spans="1:25" x14ac:dyDescent="0.35">
      <c r="X38" s="33"/>
      <c r="Y38" s="33"/>
    </row>
    <row r="39" spans="1:25" x14ac:dyDescent="0.35">
      <c r="X39" s="33"/>
      <c r="Y39" s="33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eetings" ma:contentTypeID="0x010100E45EF0F8AAA65E428351BA36F1B645BE0F0024DA9E90EA494343B8CF7E2421405214" ma:contentTypeVersion="14" ma:contentTypeDescription="" ma:contentTypeScope="" ma:versionID="576ac2d6d4093d812aa787f4885b8753">
  <xsd:schema xmlns:xsd="http://www.w3.org/2001/XMLSchema" xmlns:xs="http://www.w3.org/2001/XMLSchema" xmlns:p="http://schemas.microsoft.com/office/2006/metadata/properties" xmlns:ns1="http://schemas.microsoft.com/sharepoint/v3" xmlns:ns2="2fb8a92a-9032-49d6-b983-191f0a73b01f" xmlns:ns3="4bd63098-0c83-43cf-abdd-085f2cc55a51" targetNamespace="http://schemas.microsoft.com/office/2006/metadata/properties" ma:root="true" ma:fieldsID="6ceb9fd20ae96694a3b788101da3a6ff" ns1:_="" ns2:_="" ns3:_="">
    <xsd:import namespace="http://schemas.microsoft.com/sharepoint/v3"/>
    <xsd:import namespace="2fb8a92a-9032-49d6-b983-191f0a73b01f"/>
    <xsd:import namespace="4bd63098-0c83-43cf-abdd-085f2cc55a51"/>
    <xsd:element name="properties">
      <xsd:complexType>
        <xsd:sequence>
          <xsd:element name="documentManagement">
            <xsd:complexType>
              <xsd:all>
                <xsd:element ref="ns2:Document_x0020_Categorization_x0020_Policy"/>
                <xsd:element ref="ns2:Owner_x0020_Group" minOccurs="0"/>
                <xsd:element ref="ns2:Committee" minOccurs="0"/>
                <xsd:element ref="ns2:WECC_x0020_Status" minOccurs="0"/>
                <xsd:element ref="ns2:Privacy"/>
                <xsd:element ref="ns2:Meeting_x0020_Documents" minOccurs="0"/>
                <xsd:element ref="ns2:Adopted_x002f_Approved_x0020_By" minOccurs="0"/>
                <xsd:element ref="ns2:Jurisdiction" minOccurs="0"/>
                <xsd:element ref="ns3:Event_x0020_ID" minOccurs="0"/>
                <xsd:element ref="ns3:TaxKeywordTaxHTField" minOccurs="0"/>
                <xsd:element ref="ns3:TaxCatchAll" minOccurs="0"/>
                <xsd:element ref="ns3:_dlc_DocId" minOccurs="0"/>
                <xsd:element ref="ns3:_dlc_DocIdUrl" minOccurs="0"/>
                <xsd:element ref="ns3:_dlc_DocIdPersistId" minOccurs="0"/>
                <xsd:element ref="ns1:_dlc_Exempt" minOccurs="0"/>
                <xsd:element ref="ns1:_dlc_ExpireDateSaved" minOccurs="0"/>
                <xsd:element ref="ns1:_dlc_ExpireDate" minOccurs="0"/>
                <xsd:element ref="ns3:Approv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3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24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25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8a92a-9032-49d6-b983-191f0a73b01f" elementFormDefault="qualified">
    <xsd:import namespace="http://schemas.microsoft.com/office/2006/documentManagement/types"/>
    <xsd:import namespace="http://schemas.microsoft.com/office/infopath/2007/PartnerControls"/>
    <xsd:element name="Document_x0020_Categorization_x0020_Policy" ma:index="2" ma:displayName="WECC Categorization Policy" ma:default="N/A" ma:format="Dropdown" ma:internalName="Document_x0020_Categorization_x0020_Policy">
      <xsd:simpleType>
        <xsd:restriction base="dms:Choice">
          <xsd:enumeration value="N/A"/>
          <xsd:enumeration value="Charter"/>
          <xsd:enumeration value="Guideline"/>
          <xsd:enumeration value="Policy"/>
          <xsd:enumeration value="Regional Criteria"/>
          <xsd:enumeration value="Regional Reliability Standard"/>
          <xsd:enumeration value="Report or Other"/>
        </xsd:restriction>
      </xsd:simpleType>
    </xsd:element>
    <xsd:element name="Owner_x0020_Group" ma:index="3" nillable="true" ma:displayName="Owner Group" ma:internalName="Owner_x0020_Group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mpliance"/>
                    <xsd:enumeration value="Compliance Open Webinars"/>
                    <xsd:enumeration value="Compliance Workshop"/>
                    <xsd:enumeration value="Event Analysis &amp; Situational Awareness"/>
                    <xsd:enumeration value="General &amp; Administrative"/>
                    <xsd:enumeration value="Human Resources"/>
                    <xsd:enumeration value="Information Technology"/>
                    <xsd:enumeration value="Legal &amp; Regulatory"/>
                    <xsd:enumeration value="Operations Performance Analysis"/>
                    <xsd:enumeration value="Performance Analysis"/>
                    <xsd:enumeration value="Planning Services"/>
                    <xsd:enumeration value="Registration and Certification"/>
                    <xsd:enumeration value="Reliability Assessment"/>
                    <xsd:enumeration value="Reliability Standards"/>
                    <xsd:enumeration value="Resource Adequacy"/>
                    <xsd:enumeration value="System Adequacy Planning"/>
                    <xsd:enumeration value="System Stability Planning"/>
                    <xsd:enumeration value="Training &amp; Education"/>
                    <xsd:enumeration value="Transmission Expansion Planning"/>
                    <xsd:enumeration value="WREGIS"/>
                  </xsd:restriction>
                </xsd:simpleType>
              </xsd:element>
            </xsd:sequence>
          </xsd:extension>
        </xsd:complexContent>
      </xsd:complexType>
    </xsd:element>
    <xsd:element name="Committee" ma:index="4" nillable="true" ma:displayName="Committee" ma:description="edited" ma:internalName="Committe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PFTF"/>
                    <xsd:enumeration value="BOD"/>
                    <xsd:enumeration value="CIMTF"/>
                    <xsd:enumeration value="CSF"/>
                    <xsd:enumeration value="DEEMSF"/>
                    <xsd:enumeration value="EPAS"/>
                    <xsd:enumeration value="ESF"/>
                    <xsd:enumeration value="FAC"/>
                    <xsd:enumeration value="GC"/>
                    <xsd:enumeration value="GOPF"/>
                    <xsd:enumeration value="HPF"/>
                    <xsd:enumeration value="HRCC"/>
                    <xsd:enumeration value="ISEAS"/>
                    <xsd:enumeration value="JGC"/>
                    <xsd:enumeration value="LTPTF"/>
                    <xsd:enumeration value="MAC"/>
                    <xsd:enumeration value="MBS"/>
                    <xsd:enumeration value="MVS"/>
                    <xsd:enumeration value="NC"/>
                    <xsd:enumeration value="OAWG"/>
                    <xsd:enumeration value="PCDS"/>
                    <xsd:enumeration value="PCS"/>
                    <xsd:enumeration value="PS"/>
                    <xsd:enumeration value="PSF"/>
                    <xsd:enumeration value="RAAG"/>
                    <xsd:enumeration value="RAC"/>
                    <xsd:enumeration value="RASRS"/>
                    <xsd:enumeration value="RRC"/>
                    <xsd:enumeration value="S4.9RC"/>
                    <xsd:enumeration value="SCMS"/>
                    <xsd:enumeration value="SRS"/>
                    <xsd:enumeration value="StS"/>
                    <xsd:enumeration value="TCOMS"/>
                    <xsd:enumeration value="UFLSWG"/>
                    <xsd:enumeration value="WREGIS"/>
                    <xsd:enumeration value="WREGIS-SAC"/>
                    <xsd:enumeration value="WSC"/>
                  </xsd:restriction>
                </xsd:simpleType>
              </xsd:element>
            </xsd:sequence>
          </xsd:extension>
        </xsd:complexContent>
      </xsd:complexType>
    </xsd:element>
    <xsd:element name="WECC_x0020_Status" ma:index="5" nillable="true" ma:displayName="WECC Status" ma:format="Dropdown" ma:internalName="WECC_x0020_Status">
      <xsd:simpleType>
        <xsd:restriction base="dms:Choice">
          <xsd:enumeration value="Draft"/>
          <xsd:enumeration value="Approval Item"/>
          <xsd:enumeration value="In Review"/>
          <xsd:enumeration value="Approved/Final"/>
          <xsd:enumeration value="Retired"/>
          <xsd:enumeration value="Replaced"/>
          <xsd:enumeration value="Redline"/>
          <xsd:enumeration value="Active"/>
          <xsd:enumeration value="Closed"/>
          <xsd:enumeration value="Hold"/>
        </xsd:restriction>
      </xsd:simpleType>
    </xsd:element>
    <xsd:element name="Privacy" ma:index="6" ma:displayName="Privacy" ma:format="Dropdown" ma:internalName="Privacy">
      <xsd:simpleType>
        <xsd:restriction base="dms:Choice">
          <xsd:enumeration value="Public"/>
          <xsd:enumeration value="Authenticated"/>
          <xsd:enumeration value="NDA"/>
        </xsd:restriction>
      </xsd:simpleType>
    </xsd:element>
    <xsd:element name="Meeting_x0020_Documents" ma:index="7" nillable="true" ma:displayName="Meeting Documents" ma:internalName="Meeting_x0020_Document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genda"/>
                    <xsd:enumeration value="Announcement"/>
                    <xsd:enumeration value="Approval Item"/>
                    <xsd:enumeration value="Minutes"/>
                    <xsd:enumeration value="Presentation"/>
                    <xsd:enumeration value="Recording"/>
                    <xsd:enumeration value="Schedule"/>
                  </xsd:restriction>
                </xsd:simpleType>
              </xsd:element>
            </xsd:sequence>
          </xsd:extension>
        </xsd:complexContent>
      </xsd:complexType>
    </xsd:element>
    <xsd:element name="Adopted_x002f_Approved_x0020_By" ma:index="8" nillable="true" ma:displayName="Adopted/Approved By" ma:format="Dropdown" ma:internalName="Adopted_x002f_Approved_x0020_By">
      <xsd:simpleType>
        <xsd:restriction base="dms:Choice">
          <xsd:enumeration value="..."/>
          <xsd:enumeration value="ATFWG"/>
          <xsd:enumeration value="ATSMWG"/>
          <xsd:enumeration value="BOD"/>
          <xsd:enumeration value="BPSPRTF"/>
          <xsd:enumeration value="CIMTF"/>
          <xsd:enumeration value="CSWG"/>
          <xsd:enumeration value="DDMWG"/>
          <xsd:enumeration value="DEMSWG"/>
          <xsd:enumeration value="EDTF"/>
          <xsd:enumeration value="EPAS"/>
          <xsd:enumeration value="ESCTF"/>
          <xsd:enumeration value="ESMTF"/>
          <xsd:enumeration value="ESOTF"/>
          <xsd:enumeration value="ESTF"/>
          <xsd:enumeration value="FAC"/>
          <xsd:enumeration value="GC"/>
          <xsd:enumeration value="GOWG"/>
          <xsd:enumeration value="HPEAWG"/>
          <xsd:enumeration value="HPKTTF"/>
          <xsd:enumeration value="HPMMTF"/>
          <xsd:enumeration value="HPWG"/>
          <xsd:enumeration value="HRCC"/>
          <xsd:enumeration value="ISAS"/>
          <xsd:enumeration value="JGC"/>
          <xsd:enumeration value="JSIS"/>
          <xsd:enumeration value="LMWG"/>
          <xsd:enumeration value="LRTF"/>
          <xsd:enumeration value="MAC"/>
          <xsd:enumeration value="MIC"/>
          <xsd:enumeration value="MRAWG"/>
          <xsd:enumeration value="MVS"/>
          <xsd:enumeration value="NC"/>
          <xsd:enumeration value="OAWG"/>
          <xsd:enumeration value="OC"/>
          <xsd:enumeration value="PCDS"/>
          <xsd:enumeration value="PCMS"/>
          <xsd:enumeration value="PPMVDWG"/>
          <xsd:enumeration value="PRPTF"/>
          <xsd:enumeration value="PSWG"/>
          <xsd:enumeration value="PWG"/>
          <xsd:enumeration value="RAC"/>
          <xsd:enumeration value="RASRS"/>
          <xsd:enumeration value="REMWG"/>
          <xsd:enumeration value="RWG"/>
          <xsd:enumeration value="S49RC"/>
          <xsd:enumeration value="SASMS"/>
          <xsd:enumeration value="SCMWG"/>
          <xsd:enumeration value="SETF"/>
          <xsd:enumeration value="SEWG"/>
          <xsd:enumeration value="SPWG"/>
          <xsd:enumeration value="SRS"/>
          <xsd:enumeration value="StS"/>
          <xsd:enumeration value="SWG"/>
          <xsd:enumeration value="TELWG"/>
          <xsd:enumeration value="TSAWG"/>
          <xsd:enumeration value="UFLSWG"/>
          <xsd:enumeration value="WREGIS"/>
          <xsd:enumeration value="WREGIS-SAC"/>
          <xsd:enumeration value="WSC"/>
        </xsd:restriction>
      </xsd:simpleType>
    </xsd:element>
    <xsd:element name="Jurisdiction" ma:index="9" nillable="true" ma:displayName="Jurisdiction" ma:default="US (United States)" ma:internalName="Jurisdic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S (United States)"/>
                    <xsd:enumeration value="AB (Alberta)"/>
                    <xsd:enumeration value="BC (British Columbia)"/>
                    <xsd:enumeration value="MX (Baja Mexico)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63098-0c83-43cf-abdd-085f2cc55a51" elementFormDefault="qualified">
    <xsd:import namespace="http://schemas.microsoft.com/office/2006/documentManagement/types"/>
    <xsd:import namespace="http://schemas.microsoft.com/office/infopath/2007/PartnerControls"/>
    <xsd:element name="Event_x0020_ID" ma:index="11" nillable="true" ma:displayName="Calendar Event ID" ma:internalName="Event_x0020_ID">
      <xsd:simpleType>
        <xsd:restriction base="dms:Note">
          <xsd:maxLength value="255"/>
        </xsd:restriction>
      </xsd:simpleType>
    </xsd:element>
    <xsd:element name="TaxKeywordTaxHTField" ma:index="14" nillable="true" ma:taxonomy="true" ma:internalName="TaxKeywordTaxHTField" ma:taxonomyFieldName="TaxKeyword" ma:displayName="Enterprise Keywords" ma:fieldId="{23f27201-bee3-471e-b2e7-b64fd8b7ca38}" ma:taxonomyMulti="true" ma:sspId="af747698-1922-4602-8604-6fec0d9c99b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5" nillable="true" ma:displayName="Taxonomy Catch All Column" ma:hidden="true" ma:list="{16224b44-889d-4166-9284-f04ddcafbdf4}" ma:internalName="TaxCatchAll" ma:showField="CatchAllData" ma:web="4bd63098-0c83-43cf-abdd-085f2cc55a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pprover" ma:index="26" ma:displayName="Approver" ma:list="UserInfo" ma:SharePointGroup="4815" ma:internalName="Approver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Categorization_x0020_Policy xmlns="2fb8a92a-9032-49d6-b983-191f0a73b01f">N/A</Document_x0020_Categorization_x0020_Policy>
    <TaxCatchAll xmlns="4bd63098-0c83-43cf-abdd-085f2cc55a51"/>
    <Privacy xmlns="2fb8a92a-9032-49d6-b983-191f0a73b01f">Public</Privacy>
    <Event_x0020_ID xmlns="4bd63098-0c83-43cf-abdd-085f2cc55a51">16628</Event_x0020_ID>
    <Committee xmlns="2fb8a92a-9032-49d6-b983-191f0a73b01f">
      <Value>PCDS</Value>
    </Committee>
    <WECC_x0020_Status xmlns="2fb8a92a-9032-49d6-b983-191f0a73b01f" xsi:nil="true"/>
    <Owner_x0020_Group xmlns="2fb8a92a-9032-49d6-b983-191f0a73b01f">
      <Value>General &amp; Administrative</Value>
    </Owner_x0020_Group>
    <TaxKeywordTaxHTField xmlns="4bd63098-0c83-43cf-abdd-085f2cc55a51">
      <Terms xmlns="http://schemas.microsoft.com/office/infopath/2007/PartnerControls"/>
    </TaxKeywordTaxHTField>
    <Approver xmlns="4bd63098-0c83-43cf-abdd-085f2cc55a51">
      <UserInfo>
        <DisplayName>Butikofer, Tyler</DisplayName>
        <AccountId>6259</AccountId>
        <AccountType/>
      </UserInfo>
    </Approver>
    <_dlc_DocId xmlns="4bd63098-0c83-43cf-abdd-085f2cc55a51">YWEQ7USXTMD7-11-22866</_dlc_DocId>
    <_dlc_DocIdUrl xmlns="4bd63098-0c83-43cf-abdd-085f2cc55a51">
      <Url>https://internal.wecc.org/_layouts/15/DocIdRedir.aspx?ID=YWEQ7USXTMD7-11-22866</Url>
      <Description>YWEQ7USXTMD7-11-22866</Description>
    </_dlc_DocIdUrl>
    <Jurisdiction xmlns="2fb8a92a-9032-49d6-b983-191f0a73b01f"/>
    <Meeting_x0020_Documents xmlns="2fb8a92a-9032-49d6-b983-191f0a73b01f">
      <Value>Presentation</Value>
    </Meeting_x0020_Documents>
    <Adopted_x002f_Approved_x0020_By xmlns="2fb8a92a-9032-49d6-b983-191f0a73b01f" xsi:nil="true"/>
    <_dlc_ExpireDateSaved xmlns="http://schemas.microsoft.com/sharepoint/v3" xsi:nil="true"/>
    <_dlc_ExpireDate xmlns="http://schemas.microsoft.com/sharepoint/v3">2024-11-10T18:52:01+00:00</_dlc_ExpireDate>
  </documentManagement>
</p:properties>
</file>

<file path=customXml/item5.xml><?xml version="1.0" encoding="utf-8"?>
<?mso-contentType ?>
<p:Policy xmlns:p="office.server.policy" id="" local="true">
  <p:Name>Meetings</p:Name>
  <p:Description>Removal of Expired Meeting Information</p:Description>
  <p:Statement>Per the WECC Website Availability Guidance, Meeting Information and Meeting Materials are subject to the specified retention period.</p:Statement>
  <p:PolicyItems>
    <p:PolicyItem featureId="Microsoft.Office.RecordsManagement.PolicyFeatures.Expiration" staticId="0x010100E45EF0F8AAA65E428351BA36F1B645BE0F|1208973698" UniqueId="956675f0-ad59-411d-b4d7-9acfea54216b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2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</p:PolicyItems>
</p:Policy>
</file>

<file path=customXml/itemProps1.xml><?xml version="1.0" encoding="utf-8"?>
<ds:datastoreItem xmlns:ds="http://schemas.openxmlformats.org/officeDocument/2006/customXml" ds:itemID="{B501B825-9AEB-45D2-842B-2D3E16EB6D4A}"/>
</file>

<file path=customXml/itemProps2.xml><?xml version="1.0" encoding="utf-8"?>
<ds:datastoreItem xmlns:ds="http://schemas.openxmlformats.org/officeDocument/2006/customXml" ds:itemID="{890D9412-8A1F-4C52-995B-DB6F935CAEBC}"/>
</file>

<file path=customXml/itemProps3.xml><?xml version="1.0" encoding="utf-8"?>
<ds:datastoreItem xmlns:ds="http://schemas.openxmlformats.org/officeDocument/2006/customXml" ds:itemID="{90BF607A-CC29-4A98-B380-85B05E9411CE}"/>
</file>

<file path=customXml/itemProps4.xml><?xml version="1.0" encoding="utf-8"?>
<ds:datastoreItem xmlns:ds="http://schemas.openxmlformats.org/officeDocument/2006/customXml" ds:itemID="{63A0728C-0BE3-4892-82DC-C64AABDB7E5A}"/>
</file>

<file path=customXml/itemProps5.xml><?xml version="1.0" encoding="utf-8"?>
<ds:datastoreItem xmlns:ds="http://schemas.openxmlformats.org/officeDocument/2006/customXml" ds:itemID="{39BF7344-5A73-4898-A1E6-8410BDB9E4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GV_Nomo</vt:lpstr>
      <vt:lpstr>PV_ES__Gen_to Market</vt:lpstr>
      <vt:lpstr>PV_ES__ES_Charge_PV</vt:lpstr>
      <vt:lpstr>Example</vt:lpstr>
      <vt:lpstr>Example_MinGen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Nomogram_How_it_Works_v02</dc:title>
  <dc:creator>Kevin M Harris</dc:creator>
  <cp:lastModifiedBy>Nicole Lee</cp:lastModifiedBy>
  <dcterms:created xsi:type="dcterms:W3CDTF">2022-06-17T16:04:06Z</dcterms:created>
  <dcterms:modified xsi:type="dcterms:W3CDTF">2022-11-10T17:59:15Z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0x010100E45EF0F8AAA65E428351BA36F1B645BE0F0024DA9E90EA494343B8CF7E2421405214</vt:lpwstr>
  </property>
  <property fmtid="{D5CDD505-2E9C-101B-9397-08002B2CF9AE}" pid="3" name="_dlc_DocIdItemGuid">
    <vt:lpwstr>15189adb-a71f-4853-bb47-5c190963e24b</vt:lpwstr>
  </property>
  <property fmtid="{D5CDD505-2E9C-101B-9397-08002B2CF9AE}" pid="4" name="TaxKeyword">
    <vt:lpwstr/>
  </property>
  <property fmtid="{D5CDD505-2E9C-101B-9397-08002B2CF9AE}" pid="5" name="_dlc_policyId">
    <vt:lpwstr>0x010100E45EF0F8AAA65E428351BA36F1B645BE0F|1208973698</vt:lpwstr>
  </property>
  <property fmtid="{D5CDD505-2E9C-101B-9397-08002B2CF9AE}" pid="6" name="ItemRetentionFormula">
    <vt:lpwstr>&lt;formula id="Microsoft.Office.RecordsManagement.PolicyFeatures.Expiration.Formula.BuiltIn"&gt;&lt;number&gt;2&lt;/number&gt;&lt;property&gt;Modified&lt;/property&gt;&lt;propertyId&gt;28cf69c5-fa48-462a-b5cd-27b6f9d2bd5f&lt;/propertyId&gt;&lt;period&gt;years&lt;/period&gt;&lt;/formula&gt;</vt:lpwstr>
  </property>
</Properties>
</file>